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iver-Roe\Desktop\PROGTA PROMES_LGG_FINAL\"/>
    </mc:Choice>
  </mc:AlternateContent>
  <bookViews>
    <workbookView xWindow="480" yWindow="105" windowWidth="11520" windowHeight="5130" tabRatio="819" firstSheet="2" activeTab="8"/>
  </bookViews>
  <sheets>
    <sheet name="DATA AWAL" sheetId="6" r:id="rId1"/>
    <sheet name="KALENDER" sheetId="17" r:id="rId2"/>
    <sheet name="DATA" sheetId="18" r:id="rId3"/>
    <sheet name="MINGGU EFFEKTIF" sheetId="5" r:id="rId4"/>
    <sheet name="RINCIAN PROG TAHUNAN" sheetId="16" r:id="rId5"/>
    <sheet name="PROG SEMESTER1" sheetId="11" r:id="rId6"/>
    <sheet name="PROG SEMSTER2" sheetId="58" r:id="rId7"/>
    <sheet name="SILABUS SEM 1" sheetId="63" r:id="rId8"/>
    <sheet name="SILABUS SEM 2" sheetId="64" r:id="rId9"/>
    <sheet name="ARAB" sheetId="66" state="hidden" r:id="rId10"/>
    <sheet name="MADARIN" sheetId="28" state="hidden" r:id="rId11"/>
    <sheet name="JEPANG" sheetId="29" state="hidden" r:id="rId12"/>
    <sheet name="KOREA" sheetId="30" state="hidden" r:id="rId13"/>
    <sheet name="JERMAN" sheetId="31" state="hidden" r:id="rId14"/>
    <sheet name="PERANCIS" sheetId="67" state="hidden" r:id="rId15"/>
    <sheet name="ANTRO" sheetId="68" state="hidden" r:id="rId16"/>
  </sheets>
  <externalReferences>
    <externalReference r:id="rId17"/>
  </externalReferences>
  <definedNames>
    <definedName name="DATA">'PROG SEMESTER1'!$AY$18:$BJ$32</definedName>
    <definedName name="Pendidikan_Pancasila_dan_Kewarganegaraan">#REF!</definedName>
    <definedName name="_xlnm.Print_Area" localSheetId="4">'RINCIAN PROG TAHUNAN'!$A$1:$N$63</definedName>
    <definedName name="_xlnm.Print_Titles" localSheetId="4">'RINCIAN PROG TAHUNAN'!$14:$15</definedName>
    <definedName name="skl_nama">[1]data!$Q$2</definedName>
    <definedName name="tahun_pelajaran">[1]data!$Q$3</definedName>
  </definedNames>
  <calcPr calcId="152511"/>
  <fileRecoveryPr autoRecover="0"/>
</workbook>
</file>

<file path=xl/calcChain.xml><?xml version="1.0" encoding="utf-8"?>
<calcChain xmlns="http://schemas.openxmlformats.org/spreadsheetml/2006/main">
  <c r="C19" i="16" l="1"/>
  <c r="D19" i="16"/>
  <c r="E19" i="16"/>
  <c r="F19" i="16"/>
  <c r="C20" i="16"/>
  <c r="D20" i="16"/>
  <c r="E20" i="16"/>
  <c r="F20" i="16"/>
  <c r="C21" i="16"/>
  <c r="D21" i="16"/>
  <c r="E21" i="16"/>
  <c r="F21" i="16"/>
  <c r="C22" i="16"/>
  <c r="D22" i="16"/>
  <c r="E22" i="16"/>
  <c r="F22" i="16"/>
  <c r="C23" i="16"/>
  <c r="D23" i="16"/>
  <c r="E23" i="16"/>
  <c r="F23" i="16"/>
  <c r="C24" i="16"/>
  <c r="D24" i="16"/>
  <c r="E24" i="16"/>
  <c r="F24" i="16"/>
  <c r="C25" i="16"/>
  <c r="D25" i="16"/>
  <c r="E25" i="16"/>
  <c r="F25" i="16"/>
  <c r="C26" i="16"/>
  <c r="D26" i="16"/>
  <c r="E26" i="16"/>
  <c r="F26" i="16"/>
  <c r="C27" i="16"/>
  <c r="D27" i="16"/>
  <c r="E27" i="16"/>
  <c r="F27" i="16"/>
  <c r="C28" i="16"/>
  <c r="D28" i="16"/>
  <c r="E28" i="16"/>
  <c r="F28" i="16"/>
  <c r="C29" i="16"/>
  <c r="D29" i="16"/>
  <c r="E29" i="16"/>
  <c r="F29" i="16"/>
  <c r="C30" i="16"/>
  <c r="D30" i="16"/>
  <c r="E30" i="16"/>
  <c r="F30" i="16"/>
  <c r="C31" i="16"/>
  <c r="D31" i="16"/>
  <c r="E31" i="16"/>
  <c r="F31" i="16"/>
  <c r="C32" i="16"/>
  <c r="D32" i="16"/>
  <c r="E32" i="16"/>
  <c r="F32" i="16"/>
  <c r="C33" i="16"/>
  <c r="D33" i="16"/>
  <c r="E33" i="16"/>
  <c r="F33" i="16"/>
  <c r="C34" i="16"/>
  <c r="D34" i="16"/>
  <c r="E34" i="16"/>
  <c r="F34" i="16"/>
  <c r="C35" i="16"/>
  <c r="D35" i="16"/>
  <c r="E35" i="16"/>
  <c r="F35" i="16"/>
  <c r="C36" i="16"/>
  <c r="D36" i="16"/>
  <c r="E36" i="16"/>
  <c r="F36" i="16"/>
  <c r="C37" i="16"/>
  <c r="D37" i="16"/>
  <c r="E37" i="16"/>
  <c r="F37" i="16"/>
  <c r="C38" i="16"/>
  <c r="D38" i="16"/>
  <c r="E38" i="16"/>
  <c r="F38" i="16"/>
  <c r="C39" i="16"/>
  <c r="D39" i="16"/>
  <c r="E39" i="16"/>
  <c r="F39" i="16"/>
  <c r="C40" i="16"/>
  <c r="D40" i="16"/>
  <c r="E40" i="16"/>
  <c r="F40" i="16"/>
  <c r="C41" i="16"/>
  <c r="D41" i="16"/>
  <c r="E41" i="16"/>
  <c r="F41" i="16"/>
  <c r="C42" i="16"/>
  <c r="D42" i="16"/>
  <c r="E42" i="16"/>
  <c r="F42" i="16"/>
  <c r="C43" i="16"/>
  <c r="D43" i="16"/>
  <c r="E43" i="16"/>
  <c r="F43" i="16"/>
  <c r="C44" i="16"/>
  <c r="D44" i="16"/>
  <c r="E44" i="16"/>
  <c r="F44" i="16"/>
  <c r="C45" i="16"/>
  <c r="D45" i="16"/>
  <c r="E45" i="16"/>
  <c r="F45" i="16"/>
  <c r="C46" i="16"/>
  <c r="D46" i="16"/>
  <c r="E46" i="16"/>
  <c r="F46" i="16"/>
  <c r="C47" i="16"/>
  <c r="D47" i="16"/>
  <c r="E47" i="16"/>
  <c r="F47" i="16"/>
  <c r="C48" i="16"/>
  <c r="D48" i="16"/>
  <c r="E48" i="16"/>
  <c r="F48" i="16"/>
  <c r="C49" i="16"/>
  <c r="D49" i="16"/>
  <c r="E49" i="16"/>
  <c r="F49" i="16"/>
  <c r="C50" i="16"/>
  <c r="D50" i="16"/>
  <c r="E50" i="16"/>
  <c r="F50" i="16"/>
  <c r="C51" i="16"/>
  <c r="D51" i="16"/>
  <c r="E51" i="16"/>
  <c r="F51" i="16"/>
  <c r="C52" i="16"/>
  <c r="D52" i="16"/>
  <c r="E52" i="16"/>
  <c r="F52" i="16"/>
  <c r="C53" i="16"/>
  <c r="D53" i="16"/>
  <c r="E53" i="16"/>
  <c r="F53" i="16"/>
  <c r="C54" i="16"/>
  <c r="D54" i="16"/>
  <c r="E54" i="16"/>
  <c r="F54" i="16"/>
  <c r="C55" i="16"/>
  <c r="D55" i="16"/>
  <c r="E55" i="16"/>
  <c r="F55" i="16"/>
  <c r="BR51" i="64" l="1"/>
  <c r="BQ51" i="64"/>
  <c r="BP51" i="64"/>
  <c r="BO51" i="64"/>
  <c r="BR50" i="64"/>
  <c r="BQ50" i="64"/>
  <c r="BP50" i="64"/>
  <c r="BO50" i="64"/>
  <c r="BR49" i="64"/>
  <c r="BQ49" i="64"/>
  <c r="BP49" i="64"/>
  <c r="BO49" i="64"/>
  <c r="BR48" i="64"/>
  <c r="BQ48" i="64"/>
  <c r="BP48" i="64"/>
  <c r="BO48" i="64"/>
  <c r="BR47" i="64"/>
  <c r="BQ47" i="64"/>
  <c r="BP47" i="64"/>
  <c r="BO47" i="64"/>
  <c r="BR46" i="64"/>
  <c r="BQ46" i="64"/>
  <c r="BP46" i="64"/>
  <c r="BO46" i="64"/>
  <c r="BR45" i="64"/>
  <c r="BQ45" i="64"/>
  <c r="BP45" i="64"/>
  <c r="BO45" i="64"/>
  <c r="M45" i="64"/>
  <c r="I45" i="64"/>
  <c r="C45" i="64"/>
  <c r="BR44" i="64"/>
  <c r="BQ44" i="64"/>
  <c r="BP44" i="64"/>
  <c r="BO44" i="64"/>
  <c r="M44" i="64"/>
  <c r="I44" i="64"/>
  <c r="C44" i="64"/>
  <c r="BR43" i="64"/>
  <c r="BQ43" i="64"/>
  <c r="BP43" i="64"/>
  <c r="BO43" i="64"/>
  <c r="BR42" i="64"/>
  <c r="BQ42" i="64"/>
  <c r="BP42" i="64"/>
  <c r="BO42" i="64"/>
  <c r="BR41" i="64"/>
  <c r="BQ41" i="64"/>
  <c r="BP41" i="64"/>
  <c r="BO41" i="64"/>
  <c r="BR40" i="64"/>
  <c r="BQ40" i="64"/>
  <c r="BP40" i="64"/>
  <c r="BO40" i="64"/>
  <c r="M40" i="64"/>
  <c r="I40" i="64"/>
  <c r="C40" i="64"/>
  <c r="BR39" i="64"/>
  <c r="BQ39" i="64"/>
  <c r="BP39" i="64"/>
  <c r="BO39" i="64"/>
  <c r="M39" i="64"/>
  <c r="I39" i="64"/>
  <c r="C39" i="64"/>
  <c r="BN36" i="64"/>
  <c r="BD36" i="64"/>
  <c r="BN35" i="64"/>
  <c r="BD35" i="64"/>
  <c r="BN34" i="64"/>
  <c r="BD34" i="64"/>
  <c r="BN33" i="64"/>
  <c r="BD33" i="64"/>
  <c r="BN32" i="64"/>
  <c r="BD32" i="64"/>
  <c r="BN31" i="64"/>
  <c r="BD31" i="64"/>
  <c r="BN30" i="64"/>
  <c r="BD30" i="64"/>
  <c r="BN29" i="64"/>
  <c r="BD29" i="64"/>
  <c r="BN28" i="64"/>
  <c r="BD28" i="64"/>
  <c r="BN27" i="64"/>
  <c r="BD27" i="64"/>
  <c r="BN26" i="64"/>
  <c r="BD26" i="64"/>
  <c r="BN25" i="64"/>
  <c r="BD25" i="64"/>
  <c r="BN24" i="64"/>
  <c r="BD24" i="64"/>
  <c r="BN23" i="64"/>
  <c r="BD23" i="64"/>
  <c r="BN20" i="64"/>
  <c r="BN19" i="64"/>
  <c r="BD19" i="64"/>
  <c r="BN18" i="64"/>
  <c r="AH16" i="64"/>
  <c r="AC16" i="64"/>
  <c r="X16" i="64"/>
  <c r="S16" i="64"/>
  <c r="N16" i="64"/>
  <c r="F10" i="64"/>
  <c r="F9" i="64"/>
  <c r="F8" i="64"/>
  <c r="F7" i="64"/>
  <c r="B18" i="64" s="1"/>
  <c r="F6" i="64"/>
  <c r="F5" i="64"/>
  <c r="F4" i="64"/>
  <c r="BR60" i="63"/>
  <c r="BQ60" i="63"/>
  <c r="BP60" i="63"/>
  <c r="BO60" i="63"/>
  <c r="BR59" i="63"/>
  <c r="BQ59" i="63"/>
  <c r="BP59" i="63"/>
  <c r="BO59" i="63"/>
  <c r="BR58" i="63"/>
  <c r="BQ58" i="63"/>
  <c r="BP58" i="63"/>
  <c r="BO58" i="63"/>
  <c r="BR57" i="63"/>
  <c r="BQ57" i="63"/>
  <c r="BP57" i="63"/>
  <c r="BO57" i="63"/>
  <c r="BR56" i="63"/>
  <c r="BQ56" i="63"/>
  <c r="BP56" i="63"/>
  <c r="BO56" i="63"/>
  <c r="BR55" i="63"/>
  <c r="BQ55" i="63"/>
  <c r="BP55" i="63"/>
  <c r="BO55" i="63"/>
  <c r="BR54" i="63"/>
  <c r="BQ54" i="63"/>
  <c r="BP54" i="63"/>
  <c r="BO54" i="63"/>
  <c r="I54" i="63"/>
  <c r="C54" i="63"/>
  <c r="BR53" i="63"/>
  <c r="BQ53" i="63"/>
  <c r="BP53" i="63"/>
  <c r="BO53" i="63"/>
  <c r="I53" i="63"/>
  <c r="C53" i="63"/>
  <c r="BR52" i="63"/>
  <c r="BQ52" i="63"/>
  <c r="BP52" i="63"/>
  <c r="BO52" i="63"/>
  <c r="BR51" i="63"/>
  <c r="BQ51" i="63"/>
  <c r="BP51" i="63"/>
  <c r="BO51" i="63"/>
  <c r="BR50" i="63"/>
  <c r="BQ50" i="63"/>
  <c r="BP50" i="63"/>
  <c r="BO50" i="63"/>
  <c r="BR49" i="63"/>
  <c r="BQ49" i="63"/>
  <c r="BP49" i="63"/>
  <c r="BO49" i="63"/>
  <c r="I49" i="63"/>
  <c r="C49" i="63"/>
  <c r="BR48" i="63"/>
  <c r="BQ48" i="63"/>
  <c r="BP48" i="63"/>
  <c r="BO48" i="63"/>
  <c r="I48" i="63"/>
  <c r="C48" i="63"/>
  <c r="BN45" i="63"/>
  <c r="BD45" i="63"/>
  <c r="BN44" i="63"/>
  <c r="BD44" i="63"/>
  <c r="BN43" i="63"/>
  <c r="BD43" i="63"/>
  <c r="BN42" i="63"/>
  <c r="BD42" i="63"/>
  <c r="BN41" i="63"/>
  <c r="BD41" i="63"/>
  <c r="BN40" i="63"/>
  <c r="BD40" i="63"/>
  <c r="BN39" i="63"/>
  <c r="BD39" i="63"/>
  <c r="BN38" i="63"/>
  <c r="BD38" i="63"/>
  <c r="BN37" i="63"/>
  <c r="BD37" i="63"/>
  <c r="BN36" i="63"/>
  <c r="BD36" i="63"/>
  <c r="BN35" i="63"/>
  <c r="BD35" i="63"/>
  <c r="BN34" i="63"/>
  <c r="BD34" i="63"/>
  <c r="BN33" i="63"/>
  <c r="BD33" i="63"/>
  <c r="BN32" i="63"/>
  <c r="BD32" i="63"/>
  <c r="BN31" i="63"/>
  <c r="BD31" i="63"/>
  <c r="BN30" i="63"/>
  <c r="BD30" i="63"/>
  <c r="BN29" i="63"/>
  <c r="BD29" i="63"/>
  <c r="BN28" i="63"/>
  <c r="BD28" i="63"/>
  <c r="BN27" i="63"/>
  <c r="BD27" i="63"/>
  <c r="BN26" i="63"/>
  <c r="BD26" i="63"/>
  <c r="BN25" i="63"/>
  <c r="BD25" i="63"/>
  <c r="BN24" i="63"/>
  <c r="BD24" i="63"/>
  <c r="BN23" i="63"/>
  <c r="BD23" i="63"/>
  <c r="BN20" i="63"/>
  <c r="BN19" i="63"/>
  <c r="BD19" i="63"/>
  <c r="BN18" i="63"/>
  <c r="AH16" i="63"/>
  <c r="AC16" i="63"/>
  <c r="X16" i="63"/>
  <c r="S16" i="63"/>
  <c r="N16" i="63"/>
  <c r="F10" i="63"/>
  <c r="F9" i="63"/>
  <c r="F8" i="63"/>
  <c r="F7" i="63"/>
  <c r="B18" i="63" s="1"/>
  <c r="F6" i="63"/>
  <c r="F5" i="63"/>
  <c r="F4" i="63"/>
  <c r="AH16" i="58"/>
  <c r="AC16" i="58"/>
  <c r="X16" i="58"/>
  <c r="S16" i="58"/>
  <c r="N16" i="58"/>
  <c r="I16" i="58"/>
  <c r="G18" i="5"/>
  <c r="BR51" i="58"/>
  <c r="BQ51" i="58"/>
  <c r="BP51" i="58"/>
  <c r="BO51" i="58"/>
  <c r="BR50" i="58"/>
  <c r="BQ50" i="58"/>
  <c r="BP50" i="58"/>
  <c r="BO50" i="58"/>
  <c r="BR49" i="58"/>
  <c r="BQ49" i="58"/>
  <c r="BP49" i="58"/>
  <c r="BO49" i="58"/>
  <c r="BR48" i="58"/>
  <c r="BQ48" i="58"/>
  <c r="BP48" i="58"/>
  <c r="BO48" i="58"/>
  <c r="BR47" i="58"/>
  <c r="BQ47" i="58"/>
  <c r="BP47" i="58"/>
  <c r="BO47" i="58"/>
  <c r="BR46" i="58"/>
  <c r="BQ46" i="58"/>
  <c r="BP46" i="58"/>
  <c r="BO46" i="58"/>
  <c r="BR45" i="58"/>
  <c r="BQ45" i="58"/>
  <c r="BP45" i="58"/>
  <c r="BO45" i="58"/>
  <c r="M45" i="58"/>
  <c r="G45" i="58"/>
  <c r="C45" i="58"/>
  <c r="BR44" i="58"/>
  <c r="BQ44" i="58"/>
  <c r="BP44" i="58"/>
  <c r="BO44" i="58"/>
  <c r="M44" i="58"/>
  <c r="G44" i="58"/>
  <c r="C44" i="58"/>
  <c r="BR43" i="58"/>
  <c r="BQ43" i="58"/>
  <c r="BP43" i="58"/>
  <c r="BO43" i="58"/>
  <c r="BR42" i="58"/>
  <c r="BQ42" i="58"/>
  <c r="BP42" i="58"/>
  <c r="BO42" i="58"/>
  <c r="BR41" i="58"/>
  <c r="BQ41" i="58"/>
  <c r="BP41" i="58"/>
  <c r="BO41" i="58"/>
  <c r="BR40" i="58"/>
  <c r="BQ40" i="58"/>
  <c r="BP40" i="58"/>
  <c r="BO40" i="58"/>
  <c r="M40" i="58"/>
  <c r="G40" i="58"/>
  <c r="C40" i="58"/>
  <c r="BR39" i="58"/>
  <c r="BQ39" i="58"/>
  <c r="BP39" i="58"/>
  <c r="BO39" i="58"/>
  <c r="M39" i="58"/>
  <c r="G39" i="58"/>
  <c r="C39" i="58"/>
  <c r="BN36" i="58"/>
  <c r="BD36" i="58"/>
  <c r="BN35" i="58"/>
  <c r="BD35" i="58"/>
  <c r="BN34" i="58"/>
  <c r="BD34" i="58"/>
  <c r="BN33" i="58"/>
  <c r="BD33" i="58"/>
  <c r="BN32" i="58"/>
  <c r="BD32" i="58"/>
  <c r="BN31" i="58"/>
  <c r="BD31" i="58"/>
  <c r="BN30" i="58"/>
  <c r="BD30" i="58"/>
  <c r="BN29" i="58"/>
  <c r="BD29" i="58"/>
  <c r="BN28" i="58"/>
  <c r="BD28" i="58"/>
  <c r="BN27" i="58"/>
  <c r="BD27" i="58"/>
  <c r="BN26" i="58"/>
  <c r="BD26" i="58"/>
  <c r="BN25" i="58"/>
  <c r="BD25" i="58"/>
  <c r="BN24" i="58"/>
  <c r="BD24" i="58"/>
  <c r="BN23" i="58"/>
  <c r="BD23" i="58"/>
  <c r="BN20" i="58"/>
  <c r="BN19" i="58"/>
  <c r="BD19" i="58"/>
  <c r="BN18" i="58"/>
  <c r="F10" i="58"/>
  <c r="F9" i="58"/>
  <c r="F8" i="58"/>
  <c r="F7" i="58"/>
  <c r="B18" i="58" s="1"/>
  <c r="F6" i="58"/>
  <c r="F5" i="58"/>
  <c r="F4" i="58"/>
  <c r="I16" i="11"/>
  <c r="BR60" i="11"/>
  <c r="BQ60" i="11"/>
  <c r="BP60" i="11"/>
  <c r="BO60" i="11"/>
  <c r="BR59" i="11"/>
  <c r="BQ59" i="11"/>
  <c r="BP59" i="11"/>
  <c r="BO59" i="11"/>
  <c r="BR58" i="11"/>
  <c r="BQ58" i="11"/>
  <c r="BP58" i="11"/>
  <c r="BO58" i="11"/>
  <c r="BR57" i="11"/>
  <c r="BQ57" i="11"/>
  <c r="BP57" i="11"/>
  <c r="BO57" i="11"/>
  <c r="BR56" i="11"/>
  <c r="BQ56" i="11"/>
  <c r="BP56" i="11"/>
  <c r="BO56" i="11"/>
  <c r="BR55" i="11"/>
  <c r="BQ55" i="11"/>
  <c r="BP55" i="11"/>
  <c r="BO55" i="11"/>
  <c r="BR54" i="11"/>
  <c r="BQ54" i="11"/>
  <c r="BP54" i="11"/>
  <c r="BO54" i="11"/>
  <c r="G54" i="11"/>
  <c r="C54" i="11"/>
  <c r="BR53" i="11"/>
  <c r="BQ53" i="11"/>
  <c r="BP53" i="11"/>
  <c r="BO53" i="11"/>
  <c r="G53" i="11"/>
  <c r="C53" i="11"/>
  <c r="BR52" i="11"/>
  <c r="BQ52" i="11"/>
  <c r="BP52" i="11"/>
  <c r="BO52" i="11"/>
  <c r="BR51" i="11"/>
  <c r="BQ51" i="11"/>
  <c r="BP51" i="11"/>
  <c r="BO51" i="11"/>
  <c r="BR50" i="11"/>
  <c r="BQ50" i="11"/>
  <c r="BP50" i="11"/>
  <c r="BO50" i="11"/>
  <c r="BR49" i="11"/>
  <c r="BQ49" i="11"/>
  <c r="BP49" i="11"/>
  <c r="BO49" i="11"/>
  <c r="G49" i="11"/>
  <c r="C49" i="11"/>
  <c r="BR48" i="11"/>
  <c r="BQ48" i="11"/>
  <c r="BP48" i="11"/>
  <c r="BO48" i="11"/>
  <c r="G48" i="11"/>
  <c r="C48" i="11"/>
  <c r="BN45" i="11"/>
  <c r="BD45" i="11"/>
  <c r="BN44" i="11"/>
  <c r="BD44" i="11"/>
  <c r="BN43" i="11"/>
  <c r="BD43" i="11"/>
  <c r="BN42" i="11"/>
  <c r="BD42" i="11"/>
  <c r="BN41" i="11"/>
  <c r="BD41" i="11"/>
  <c r="BN40" i="11"/>
  <c r="BD40" i="11"/>
  <c r="BN39" i="11"/>
  <c r="BD39" i="11"/>
  <c r="BN38" i="11"/>
  <c r="BD38" i="11"/>
  <c r="BN37" i="11"/>
  <c r="BD37" i="11"/>
  <c r="BN36" i="11"/>
  <c r="BD36" i="11"/>
  <c r="BN35" i="11"/>
  <c r="BN34" i="11"/>
  <c r="BN33" i="11"/>
  <c r="BD33" i="11"/>
  <c r="BN32" i="11"/>
  <c r="BD32" i="11"/>
  <c r="BN31" i="11"/>
  <c r="BD31" i="11"/>
  <c r="BN30" i="11"/>
  <c r="BD30" i="11"/>
  <c r="BN29" i="11"/>
  <c r="BD29" i="11"/>
  <c r="BN28" i="11"/>
  <c r="BD28" i="11"/>
  <c r="BN27" i="11"/>
  <c r="BD27" i="11"/>
  <c r="BN26" i="11"/>
  <c r="BD26" i="11"/>
  <c r="BN25" i="11"/>
  <c r="BD25" i="11"/>
  <c r="BN24" i="11"/>
  <c r="BD24" i="11"/>
  <c r="BN23" i="11"/>
  <c r="BD23" i="11"/>
  <c r="BN20" i="11"/>
  <c r="BN19" i="11"/>
  <c r="BD19" i="11"/>
  <c r="BN18" i="11"/>
  <c r="F10" i="11"/>
  <c r="F9" i="11"/>
  <c r="F8" i="11"/>
  <c r="F7" i="11"/>
  <c r="B18" i="11" s="1"/>
  <c r="F6" i="11"/>
  <c r="F5" i="11"/>
  <c r="F4" i="11"/>
  <c r="B6" i="17" l="1"/>
  <c r="Q2" i="18" s="1"/>
  <c r="F63" i="16" l="1"/>
  <c r="C63" i="16"/>
  <c r="F62" i="16"/>
  <c r="C62" i="16"/>
  <c r="F58" i="16"/>
  <c r="C58" i="16"/>
  <c r="F57" i="16"/>
  <c r="C57" i="16"/>
  <c r="X16" i="16" l="1"/>
  <c r="AD16" i="16" l="1"/>
  <c r="X17" i="16"/>
  <c r="X18" i="16"/>
  <c r="X19" i="16"/>
  <c r="X20" i="16"/>
  <c r="X21" i="16"/>
  <c r="X22" i="16"/>
  <c r="X23" i="16"/>
  <c r="X24" i="16"/>
  <c r="X25" i="16"/>
  <c r="X26" i="16"/>
  <c r="X27" i="16"/>
  <c r="X28" i="16"/>
  <c r="X29" i="16"/>
  <c r="X30" i="16"/>
  <c r="X31" i="16"/>
  <c r="X32" i="16"/>
  <c r="X33" i="16"/>
  <c r="X34" i="16"/>
  <c r="X35" i="16"/>
  <c r="X36" i="16"/>
  <c r="X37" i="16"/>
  <c r="X38" i="16"/>
  <c r="X39" i="16"/>
  <c r="X40" i="16"/>
  <c r="X41" i="16"/>
  <c r="X42" i="16"/>
  <c r="X43" i="16"/>
  <c r="X44" i="16"/>
  <c r="X45" i="16"/>
  <c r="X46" i="16"/>
  <c r="X47" i="16"/>
  <c r="X48" i="16"/>
  <c r="X49" i="16"/>
  <c r="X50" i="16"/>
  <c r="X51" i="16"/>
  <c r="X52" i="16"/>
  <c r="X53" i="16"/>
  <c r="X54" i="16"/>
  <c r="X55" i="16"/>
  <c r="P17" i="16"/>
  <c r="P18" i="16"/>
  <c r="P19" i="16"/>
  <c r="P20" i="16"/>
  <c r="P21" i="16"/>
  <c r="P22" i="16"/>
  <c r="P23" i="16"/>
  <c r="P24" i="16"/>
  <c r="P25" i="16"/>
  <c r="P26" i="16"/>
  <c r="P27" i="16"/>
  <c r="P28" i="16"/>
  <c r="P29" i="16"/>
  <c r="P30" i="16"/>
  <c r="P31" i="16"/>
  <c r="P32" i="16"/>
  <c r="P33" i="16"/>
  <c r="P34" i="16"/>
  <c r="P35" i="16"/>
  <c r="P36" i="16"/>
  <c r="P37" i="16"/>
  <c r="P38" i="16"/>
  <c r="P39" i="16"/>
  <c r="P40" i="16"/>
  <c r="P41" i="16"/>
  <c r="P42" i="16"/>
  <c r="P43" i="16"/>
  <c r="P44" i="16"/>
  <c r="P45" i="16"/>
  <c r="P46" i="16"/>
  <c r="P47" i="16"/>
  <c r="P48" i="16"/>
  <c r="P49" i="16"/>
  <c r="P50" i="16"/>
  <c r="P51" i="16"/>
  <c r="P52" i="16"/>
  <c r="P53" i="16"/>
  <c r="P54" i="16"/>
  <c r="P55" i="16"/>
  <c r="P16" i="16"/>
  <c r="Q53" i="16" l="1"/>
  <c r="V53" i="16"/>
  <c r="Q45" i="16"/>
  <c r="V45" i="16"/>
  <c r="V33" i="16"/>
  <c r="BD35" i="11" s="1"/>
  <c r="V25" i="16"/>
  <c r="Y48" i="16"/>
  <c r="AB48" i="16"/>
  <c r="AD48" i="16"/>
  <c r="Y44" i="16"/>
  <c r="AB44" i="16"/>
  <c r="AD44" i="16"/>
  <c r="Y36" i="16"/>
  <c r="AB36" i="16"/>
  <c r="AD36" i="16"/>
  <c r="AD32" i="16"/>
  <c r="AD24" i="16"/>
  <c r="Q50" i="16"/>
  <c r="V50" i="16"/>
  <c r="Q41" i="16"/>
  <c r="V41" i="16"/>
  <c r="Q52" i="16"/>
  <c r="V52" i="16"/>
  <c r="Q48" i="16"/>
  <c r="V48" i="16"/>
  <c r="Q44" i="16"/>
  <c r="V44" i="16"/>
  <c r="Q40" i="16"/>
  <c r="V40" i="16"/>
  <c r="Q36" i="16"/>
  <c r="V36" i="16"/>
  <c r="Q32" i="16"/>
  <c r="V32" i="16"/>
  <c r="BD34" i="11" s="1"/>
  <c r="V28" i="16"/>
  <c r="V24" i="16"/>
  <c r="Y55" i="16"/>
  <c r="AD55" i="16"/>
  <c r="AB55" i="16"/>
  <c r="Y51" i="16"/>
  <c r="AD51" i="16"/>
  <c r="AB51" i="16"/>
  <c r="Y47" i="16"/>
  <c r="AD47" i="16"/>
  <c r="AB47" i="16"/>
  <c r="Y43" i="16"/>
  <c r="AD43" i="16"/>
  <c r="AB43" i="16"/>
  <c r="Y39" i="16"/>
  <c r="AD39" i="16"/>
  <c r="AB39" i="16"/>
  <c r="Y35" i="16"/>
  <c r="AD35" i="16"/>
  <c r="AB35" i="16"/>
  <c r="AD31" i="16"/>
  <c r="AD27" i="16"/>
  <c r="AD23" i="16"/>
  <c r="Q54" i="16"/>
  <c r="V54" i="16"/>
  <c r="Q49" i="16"/>
  <c r="V49" i="16"/>
  <c r="Q37" i="16"/>
  <c r="V37" i="16"/>
  <c r="V29" i="16"/>
  <c r="Y52" i="16"/>
  <c r="AB52" i="16"/>
  <c r="AD52" i="16"/>
  <c r="Y40" i="16"/>
  <c r="AB40" i="16"/>
  <c r="AD40" i="16"/>
  <c r="AD28" i="16"/>
  <c r="Q55" i="16"/>
  <c r="V55" i="16"/>
  <c r="Q51" i="16"/>
  <c r="V51" i="16"/>
  <c r="Q47" i="16"/>
  <c r="V47" i="16"/>
  <c r="Q43" i="16"/>
  <c r="V43" i="16"/>
  <c r="Q39" i="16"/>
  <c r="V39" i="16"/>
  <c r="Q35" i="16"/>
  <c r="V35" i="16"/>
  <c r="V31" i="16"/>
  <c r="V27" i="16"/>
  <c r="V23" i="16"/>
  <c r="Y54" i="16"/>
  <c r="AD54" i="16"/>
  <c r="AB54" i="16"/>
  <c r="Y50" i="16"/>
  <c r="AD50" i="16"/>
  <c r="AB50" i="16"/>
  <c r="Y46" i="16"/>
  <c r="AD46" i="16"/>
  <c r="AB46" i="16"/>
  <c r="Y42" i="16"/>
  <c r="AD42" i="16"/>
  <c r="AB42" i="16"/>
  <c r="Y38" i="16"/>
  <c r="AD38" i="16"/>
  <c r="AB38" i="16"/>
  <c r="Y34" i="16"/>
  <c r="AD34" i="16"/>
  <c r="AB34" i="16"/>
  <c r="AD30" i="16"/>
  <c r="AD26" i="16"/>
  <c r="AD22" i="16"/>
  <c r="Q46" i="16"/>
  <c r="V46" i="16"/>
  <c r="Q42" i="16"/>
  <c r="V42" i="16"/>
  <c r="Q38" i="16"/>
  <c r="V38" i="16"/>
  <c r="Q34" i="16"/>
  <c r="V34" i="16"/>
  <c r="V30" i="16"/>
  <c r="V26" i="16"/>
  <c r="Y53" i="16"/>
  <c r="AB53" i="16"/>
  <c r="AD53" i="16"/>
  <c r="Y49" i="16"/>
  <c r="AD49" i="16"/>
  <c r="AB49" i="16"/>
  <c r="Y45" i="16"/>
  <c r="AB45" i="16"/>
  <c r="AD45" i="16"/>
  <c r="Y41" i="16"/>
  <c r="AD41" i="16"/>
  <c r="AB41" i="16"/>
  <c r="Y37" i="16"/>
  <c r="AD37" i="16"/>
  <c r="AB37" i="16"/>
  <c r="AD33" i="16"/>
  <c r="AD29" i="16"/>
  <c r="AD25" i="16"/>
  <c r="V16" i="16"/>
  <c r="AD21" i="16"/>
  <c r="V20" i="16"/>
  <c r="V22" i="16"/>
  <c r="V21" i="16"/>
  <c r="AD20" i="16"/>
  <c r="AD19" i="16"/>
  <c r="V18" i="16"/>
  <c r="AD18" i="16"/>
  <c r="V19" i="16"/>
  <c r="AD17" i="16"/>
  <c r="V17" i="16"/>
  <c r="F10" i="16"/>
  <c r="F9" i="16"/>
  <c r="F8" i="16"/>
  <c r="F7" i="16"/>
  <c r="F6" i="16"/>
  <c r="F5" i="16"/>
  <c r="F4" i="16"/>
  <c r="G32" i="5"/>
  <c r="E35" i="5"/>
  <c r="E24" i="5"/>
  <c r="F19" i="5"/>
  <c r="G19" i="5" s="1"/>
  <c r="F20" i="5"/>
  <c r="G20" i="5" s="1"/>
  <c r="F21" i="5"/>
  <c r="G21" i="5" s="1"/>
  <c r="F22" i="5"/>
  <c r="G22" i="5" s="1"/>
  <c r="F23" i="5"/>
  <c r="G23" i="5" s="1"/>
  <c r="F29" i="5"/>
  <c r="G29" i="5" s="1"/>
  <c r="F30" i="5"/>
  <c r="G30" i="5" s="1"/>
  <c r="F31" i="5"/>
  <c r="G31" i="5" s="1"/>
  <c r="F32" i="5"/>
  <c r="F33" i="5"/>
  <c r="G33" i="5" s="1"/>
  <c r="F34" i="5"/>
  <c r="G34" i="5" s="1"/>
  <c r="AL12" i="18"/>
  <c r="AM12" i="18"/>
  <c r="AO12" i="18"/>
  <c r="AP12" i="18"/>
  <c r="AR12" i="18"/>
  <c r="AS12" i="18"/>
  <c r="AU12" i="18"/>
  <c r="AV12" i="18"/>
  <c r="AX12" i="18"/>
  <c r="AY12" i="18"/>
  <c r="BA12" i="18"/>
  <c r="BB12" i="18"/>
  <c r="BD12" i="18"/>
  <c r="BE12" i="18"/>
  <c r="BG12" i="18"/>
  <c r="BH12" i="18"/>
  <c r="BJ12" i="18"/>
  <c r="BK12" i="18"/>
  <c r="BM12" i="18"/>
  <c r="BN12" i="18"/>
  <c r="BP12" i="18"/>
  <c r="BQ12" i="18"/>
  <c r="BS12" i="18"/>
  <c r="BT12" i="18"/>
  <c r="BU12" i="18" s="1"/>
  <c r="AL13" i="18"/>
  <c r="AM13" i="18"/>
  <c r="AO13" i="18"/>
  <c r="AP13" i="18"/>
  <c r="AR13" i="18"/>
  <c r="AS13" i="18"/>
  <c r="AU13" i="18"/>
  <c r="AV13" i="18"/>
  <c r="AX13" i="18"/>
  <c r="AY13" i="18"/>
  <c r="BA13" i="18"/>
  <c r="BB13" i="18"/>
  <c r="BD13" i="18"/>
  <c r="BE13" i="18"/>
  <c r="BG13" i="18"/>
  <c r="BH13" i="18"/>
  <c r="BJ13" i="18"/>
  <c r="BK13" i="18"/>
  <c r="BM13" i="18"/>
  <c r="BN13" i="18"/>
  <c r="BP13" i="18"/>
  <c r="BQ13" i="18"/>
  <c r="BS13" i="18"/>
  <c r="BT13" i="18"/>
  <c r="BU13" i="18" s="1"/>
  <c r="AL14" i="18"/>
  <c r="AM14" i="18"/>
  <c r="AO14" i="18"/>
  <c r="AP14" i="18"/>
  <c r="AR14" i="18"/>
  <c r="AS14" i="18"/>
  <c r="AU14" i="18"/>
  <c r="AV14" i="18"/>
  <c r="AX14" i="18"/>
  <c r="AY14" i="18"/>
  <c r="BA14" i="18"/>
  <c r="BB14" i="18"/>
  <c r="BD14" i="18"/>
  <c r="BE14" i="18"/>
  <c r="BG14" i="18"/>
  <c r="BH14" i="18"/>
  <c r="BJ14" i="18"/>
  <c r="BK14" i="18"/>
  <c r="BM14" i="18"/>
  <c r="BN14" i="18"/>
  <c r="BP14" i="18"/>
  <c r="BQ14" i="18"/>
  <c r="BS14" i="18"/>
  <c r="BT14" i="18"/>
  <c r="BU14" i="18" s="1"/>
  <c r="AL15" i="18"/>
  <c r="AM15" i="18"/>
  <c r="AO15" i="18"/>
  <c r="AP15" i="18"/>
  <c r="AR15" i="18"/>
  <c r="AS15" i="18"/>
  <c r="AU15" i="18"/>
  <c r="AV15" i="18"/>
  <c r="AX15" i="18"/>
  <c r="AY15" i="18"/>
  <c r="BA15" i="18"/>
  <c r="BB15" i="18"/>
  <c r="BD15" i="18"/>
  <c r="BE15" i="18"/>
  <c r="BG15" i="18"/>
  <c r="BH15" i="18"/>
  <c r="BJ15" i="18"/>
  <c r="BK15" i="18"/>
  <c r="BM15" i="18"/>
  <c r="BN15" i="18"/>
  <c r="BP15" i="18"/>
  <c r="BQ15" i="18"/>
  <c r="BS15" i="18"/>
  <c r="BT15" i="18"/>
  <c r="AL16" i="18"/>
  <c r="AM16" i="18"/>
  <c r="AO16" i="18"/>
  <c r="AP16" i="18"/>
  <c r="AR16" i="18"/>
  <c r="AS16" i="18"/>
  <c r="AU16" i="18"/>
  <c r="AV16" i="18"/>
  <c r="AX16" i="18"/>
  <c r="AY16" i="18"/>
  <c r="BA16" i="18"/>
  <c r="BB16" i="18"/>
  <c r="BD16" i="18"/>
  <c r="BE16" i="18"/>
  <c r="BG16" i="18"/>
  <c r="BH16" i="18"/>
  <c r="BJ16" i="18"/>
  <c r="BK16" i="18"/>
  <c r="BM16" i="18"/>
  <c r="BN16" i="18"/>
  <c r="BP16" i="18"/>
  <c r="BQ16" i="18"/>
  <c r="BS16" i="18"/>
  <c r="BT16" i="18"/>
  <c r="AL17" i="18"/>
  <c r="AM17" i="18"/>
  <c r="AO17" i="18"/>
  <c r="AP17" i="18"/>
  <c r="AR17" i="18"/>
  <c r="AS17" i="18"/>
  <c r="AU17" i="18"/>
  <c r="AV17" i="18"/>
  <c r="AX17" i="18"/>
  <c r="AY17" i="18"/>
  <c r="BA17" i="18"/>
  <c r="BB17" i="18"/>
  <c r="BD17" i="18"/>
  <c r="BE17" i="18"/>
  <c r="BG17" i="18"/>
  <c r="BH17" i="18"/>
  <c r="BJ17" i="18"/>
  <c r="BK17" i="18"/>
  <c r="BM17" i="18"/>
  <c r="BN17" i="18"/>
  <c r="BP17" i="18"/>
  <c r="BQ17" i="18"/>
  <c r="BS17" i="18"/>
  <c r="BT17" i="18"/>
  <c r="BU17" i="18" s="1"/>
  <c r="AL18" i="18"/>
  <c r="AM18" i="18"/>
  <c r="AO18" i="18"/>
  <c r="AP18" i="18"/>
  <c r="AR18" i="18"/>
  <c r="AS18" i="18"/>
  <c r="AU18" i="18"/>
  <c r="AV18" i="18"/>
  <c r="AX18" i="18"/>
  <c r="AY18" i="18"/>
  <c r="BA18" i="18"/>
  <c r="BB18" i="18"/>
  <c r="BD18" i="18"/>
  <c r="BE18" i="18"/>
  <c r="BG18" i="18"/>
  <c r="BH18" i="18"/>
  <c r="BJ18" i="18"/>
  <c r="BK18" i="18"/>
  <c r="BM18" i="18"/>
  <c r="BN18" i="18"/>
  <c r="BP18" i="18"/>
  <c r="BQ18" i="18"/>
  <c r="BS18" i="18"/>
  <c r="BT18" i="18"/>
  <c r="BU18" i="18" s="1"/>
  <c r="AL19" i="18"/>
  <c r="AM19" i="18"/>
  <c r="AO19" i="18"/>
  <c r="AP19" i="18"/>
  <c r="AR19" i="18"/>
  <c r="AS19" i="18"/>
  <c r="AU19" i="18"/>
  <c r="AV19" i="18"/>
  <c r="AX19" i="18"/>
  <c r="AY19" i="18"/>
  <c r="BA19" i="18"/>
  <c r="BB19" i="18"/>
  <c r="BD19" i="18"/>
  <c r="BE19" i="18"/>
  <c r="BG19" i="18"/>
  <c r="BH19" i="18"/>
  <c r="BJ19" i="18"/>
  <c r="BK19" i="18"/>
  <c r="BM19" i="18"/>
  <c r="BN19" i="18"/>
  <c r="BP19" i="18"/>
  <c r="BQ19" i="18"/>
  <c r="BS19" i="18"/>
  <c r="BT19" i="18"/>
  <c r="BU19" i="18" s="1"/>
  <c r="AL20" i="18"/>
  <c r="AM20" i="18"/>
  <c r="AO20" i="18"/>
  <c r="AP20" i="18"/>
  <c r="AR20" i="18"/>
  <c r="AS20" i="18"/>
  <c r="AU20" i="18"/>
  <c r="AV20" i="18"/>
  <c r="AX20" i="18"/>
  <c r="AY20" i="18"/>
  <c r="BA20" i="18"/>
  <c r="BB20" i="18"/>
  <c r="BD20" i="18"/>
  <c r="BE20" i="18"/>
  <c r="BG20" i="18"/>
  <c r="BH20" i="18"/>
  <c r="BJ20" i="18"/>
  <c r="BK20" i="18"/>
  <c r="BM20" i="18"/>
  <c r="BN20" i="18"/>
  <c r="BP20" i="18"/>
  <c r="BQ20" i="18"/>
  <c r="BS20" i="18"/>
  <c r="BT20" i="18"/>
  <c r="BU20" i="18" s="1"/>
  <c r="AL21" i="18"/>
  <c r="AM21" i="18"/>
  <c r="AO21" i="18"/>
  <c r="AP21" i="18"/>
  <c r="AR21" i="18"/>
  <c r="AS21" i="18"/>
  <c r="AU21" i="18"/>
  <c r="AV21" i="18"/>
  <c r="AX21" i="18"/>
  <c r="AY21" i="18"/>
  <c r="BA21" i="18"/>
  <c r="BB21" i="18"/>
  <c r="BD21" i="18"/>
  <c r="BE21" i="18"/>
  <c r="BG21" i="18"/>
  <c r="BH21" i="18"/>
  <c r="BJ21" i="18"/>
  <c r="BK21" i="18"/>
  <c r="BM21" i="18"/>
  <c r="BN21" i="18"/>
  <c r="BP21" i="18"/>
  <c r="BQ21" i="18"/>
  <c r="BS21" i="18"/>
  <c r="BT21" i="18"/>
  <c r="BU21" i="18" s="1"/>
  <c r="AL22" i="18"/>
  <c r="AM22" i="18"/>
  <c r="AO22" i="18"/>
  <c r="AP22" i="18"/>
  <c r="AR22" i="18"/>
  <c r="AS22" i="18"/>
  <c r="AU22" i="18"/>
  <c r="AV22" i="18"/>
  <c r="AX22" i="18"/>
  <c r="AY22" i="18"/>
  <c r="BA22" i="18"/>
  <c r="BB22" i="18"/>
  <c r="BD22" i="18"/>
  <c r="BE22" i="18"/>
  <c r="BG22" i="18"/>
  <c r="BH22" i="18"/>
  <c r="BJ22" i="18"/>
  <c r="BK22" i="18"/>
  <c r="BM22" i="18"/>
  <c r="BN22" i="18"/>
  <c r="BP22" i="18"/>
  <c r="BQ22" i="18"/>
  <c r="BS22" i="18"/>
  <c r="BT22" i="18"/>
  <c r="BU22" i="18" s="1"/>
  <c r="AL23" i="18"/>
  <c r="AM23" i="18"/>
  <c r="AO23" i="18"/>
  <c r="AP23" i="18"/>
  <c r="AR23" i="18"/>
  <c r="AS23" i="18"/>
  <c r="AU23" i="18"/>
  <c r="AV23" i="18"/>
  <c r="AX23" i="18"/>
  <c r="AY23" i="18"/>
  <c r="BA23" i="18"/>
  <c r="BB23" i="18"/>
  <c r="BD23" i="18"/>
  <c r="BE23" i="18"/>
  <c r="BG23" i="18"/>
  <c r="BH23" i="18"/>
  <c r="BJ23" i="18"/>
  <c r="BK23" i="18"/>
  <c r="BM23" i="18"/>
  <c r="BN23" i="18"/>
  <c r="BP23" i="18"/>
  <c r="BQ23" i="18"/>
  <c r="BS23" i="18"/>
  <c r="BT23" i="18"/>
  <c r="BU23" i="18" s="1"/>
  <c r="AL24" i="18"/>
  <c r="AM24" i="18"/>
  <c r="AO24" i="18"/>
  <c r="AP24" i="18"/>
  <c r="AR24" i="18"/>
  <c r="AS24" i="18"/>
  <c r="AU24" i="18"/>
  <c r="AV24" i="18"/>
  <c r="AX24" i="18"/>
  <c r="AY24" i="18"/>
  <c r="BA24" i="18"/>
  <c r="BB24" i="18"/>
  <c r="BD24" i="18"/>
  <c r="BE24" i="18"/>
  <c r="BG24" i="18"/>
  <c r="BH24" i="18"/>
  <c r="BJ24" i="18"/>
  <c r="BK24" i="18"/>
  <c r="BM24" i="18"/>
  <c r="BN24" i="18"/>
  <c r="BP24" i="18"/>
  <c r="BQ24" i="18"/>
  <c r="BS24" i="18"/>
  <c r="BT24" i="18"/>
  <c r="BU24" i="18" s="1"/>
  <c r="AL25" i="18"/>
  <c r="AM25" i="18"/>
  <c r="AO25" i="18"/>
  <c r="AP25" i="18"/>
  <c r="AR25" i="18"/>
  <c r="AS25" i="18"/>
  <c r="AU25" i="18"/>
  <c r="AV25" i="18"/>
  <c r="AX25" i="18"/>
  <c r="AY25" i="18"/>
  <c r="BA25" i="18"/>
  <c r="BB25" i="18"/>
  <c r="BD25" i="18"/>
  <c r="BE25" i="18"/>
  <c r="BG25" i="18"/>
  <c r="BH25" i="18"/>
  <c r="BJ25" i="18"/>
  <c r="BK25" i="18"/>
  <c r="BM25" i="18"/>
  <c r="BN25" i="18"/>
  <c r="BP25" i="18"/>
  <c r="BQ25" i="18"/>
  <c r="BS25" i="18"/>
  <c r="BT25" i="18"/>
  <c r="BU25" i="18" s="1"/>
  <c r="AL26" i="18"/>
  <c r="AM26" i="18"/>
  <c r="AO26" i="18"/>
  <c r="AP26" i="18"/>
  <c r="AR26" i="18"/>
  <c r="AS26" i="18"/>
  <c r="AU26" i="18"/>
  <c r="AV26" i="18"/>
  <c r="AX26" i="18"/>
  <c r="AY26" i="18"/>
  <c r="BA26" i="18"/>
  <c r="BB26" i="18"/>
  <c r="BD26" i="18"/>
  <c r="BE26" i="18"/>
  <c r="BG26" i="18"/>
  <c r="BH26" i="18"/>
  <c r="BJ26" i="18"/>
  <c r="BK26" i="18"/>
  <c r="BM26" i="18"/>
  <c r="BN26" i="18"/>
  <c r="BP26" i="18"/>
  <c r="BQ26" i="18"/>
  <c r="BS26" i="18"/>
  <c r="BT26" i="18"/>
  <c r="BU26" i="18" s="1"/>
  <c r="AL27" i="18"/>
  <c r="AM27" i="18"/>
  <c r="AO27" i="18"/>
  <c r="AP27" i="18"/>
  <c r="AR27" i="18"/>
  <c r="AS27" i="18"/>
  <c r="AU27" i="18"/>
  <c r="AV27" i="18"/>
  <c r="AX27" i="18"/>
  <c r="AY27" i="18"/>
  <c r="BA27" i="18"/>
  <c r="BB27" i="18"/>
  <c r="BD27" i="18"/>
  <c r="BE27" i="18"/>
  <c r="BG27" i="18"/>
  <c r="BH27" i="18"/>
  <c r="BJ27" i="18"/>
  <c r="BK27" i="18"/>
  <c r="BM27" i="18"/>
  <c r="BN27" i="18"/>
  <c r="BP27" i="18"/>
  <c r="BQ27" i="18"/>
  <c r="BS27" i="18"/>
  <c r="BT27" i="18"/>
  <c r="BU27" i="18" s="1"/>
  <c r="AL28" i="18"/>
  <c r="AM28" i="18"/>
  <c r="AO28" i="18"/>
  <c r="AP28" i="18"/>
  <c r="AR28" i="18"/>
  <c r="AS28" i="18"/>
  <c r="AU28" i="18"/>
  <c r="AV28" i="18"/>
  <c r="AX28" i="18"/>
  <c r="AY28" i="18"/>
  <c r="BA28" i="18"/>
  <c r="BB28" i="18"/>
  <c r="BD28" i="18"/>
  <c r="BE28" i="18"/>
  <c r="BG28" i="18"/>
  <c r="BH28" i="18"/>
  <c r="BJ28" i="18"/>
  <c r="BK28" i="18"/>
  <c r="BM28" i="18"/>
  <c r="BN28" i="18"/>
  <c r="BP28" i="18"/>
  <c r="BQ28" i="18"/>
  <c r="BS28" i="18"/>
  <c r="BT28" i="18"/>
  <c r="BU28" i="18" s="1"/>
  <c r="AL29" i="18"/>
  <c r="AM29" i="18"/>
  <c r="AO29" i="18"/>
  <c r="AP29" i="18"/>
  <c r="AR29" i="18"/>
  <c r="AS29" i="18"/>
  <c r="AU29" i="18"/>
  <c r="AV29" i="18"/>
  <c r="AX29" i="18"/>
  <c r="AY29" i="18"/>
  <c r="BA29" i="18"/>
  <c r="BB29" i="18"/>
  <c r="BD29" i="18"/>
  <c r="BE29" i="18"/>
  <c r="BG29" i="18"/>
  <c r="BH29" i="18"/>
  <c r="BJ29" i="18"/>
  <c r="BK29" i="18"/>
  <c r="BM29" i="18"/>
  <c r="BN29" i="18"/>
  <c r="BP29" i="18"/>
  <c r="BQ29" i="18"/>
  <c r="BS29" i="18"/>
  <c r="BT29" i="18"/>
  <c r="BU29" i="18" s="1"/>
  <c r="AL30" i="18"/>
  <c r="AM30" i="18"/>
  <c r="AO30" i="18"/>
  <c r="AP30" i="18"/>
  <c r="AR30" i="18"/>
  <c r="AS30" i="18"/>
  <c r="AU30" i="18"/>
  <c r="AV30" i="18"/>
  <c r="AX30" i="18"/>
  <c r="AY30" i="18"/>
  <c r="BA30" i="18"/>
  <c r="BB30" i="18"/>
  <c r="BD30" i="18"/>
  <c r="BE30" i="18"/>
  <c r="BG30" i="18"/>
  <c r="BH30" i="18"/>
  <c r="BJ30" i="18"/>
  <c r="BK30" i="18"/>
  <c r="BM30" i="18"/>
  <c r="BN30" i="18"/>
  <c r="BP30" i="18"/>
  <c r="BQ30" i="18"/>
  <c r="BS30" i="18"/>
  <c r="BT30" i="18"/>
  <c r="BU30" i="18" s="1"/>
  <c r="AL31" i="18"/>
  <c r="AM31" i="18"/>
  <c r="AO31" i="18"/>
  <c r="AP31" i="18"/>
  <c r="AR31" i="18"/>
  <c r="AS31" i="18"/>
  <c r="AU31" i="18"/>
  <c r="AV31" i="18"/>
  <c r="AX31" i="18"/>
  <c r="AY31" i="18"/>
  <c r="BA31" i="18"/>
  <c r="BB31" i="18"/>
  <c r="BD31" i="18"/>
  <c r="BE31" i="18"/>
  <c r="BG31" i="18"/>
  <c r="BH31" i="18"/>
  <c r="BJ31" i="18"/>
  <c r="BK31" i="18"/>
  <c r="BM31" i="18"/>
  <c r="BN31" i="18"/>
  <c r="BP31" i="18"/>
  <c r="BQ31" i="18"/>
  <c r="BS31" i="18"/>
  <c r="BT31" i="18"/>
  <c r="BU31" i="18" s="1"/>
  <c r="AL32" i="18"/>
  <c r="AM32" i="18"/>
  <c r="AO32" i="18"/>
  <c r="AP32" i="18"/>
  <c r="AR32" i="18"/>
  <c r="AS32" i="18"/>
  <c r="AU32" i="18"/>
  <c r="AV32" i="18"/>
  <c r="AX32" i="18"/>
  <c r="AY32" i="18"/>
  <c r="BA32" i="18"/>
  <c r="BB32" i="18"/>
  <c r="BD32" i="18"/>
  <c r="BE32" i="18"/>
  <c r="BG32" i="18"/>
  <c r="BH32" i="18"/>
  <c r="BJ32" i="18"/>
  <c r="BK32" i="18"/>
  <c r="BM32" i="18"/>
  <c r="BN32" i="18"/>
  <c r="BP32" i="18"/>
  <c r="BQ32" i="18"/>
  <c r="BS32" i="18"/>
  <c r="BT32" i="18"/>
  <c r="BU32" i="18" s="1"/>
  <c r="AL33" i="18"/>
  <c r="AM33" i="18"/>
  <c r="AO33" i="18"/>
  <c r="AP33" i="18"/>
  <c r="AR33" i="18"/>
  <c r="AS33" i="18"/>
  <c r="AU33" i="18"/>
  <c r="AV33" i="18"/>
  <c r="AX33" i="18"/>
  <c r="AY33" i="18"/>
  <c r="BA33" i="18"/>
  <c r="BB33" i="18"/>
  <c r="BD33" i="18"/>
  <c r="BE33" i="18"/>
  <c r="BG33" i="18"/>
  <c r="BH33" i="18"/>
  <c r="BJ33" i="18"/>
  <c r="BK33" i="18"/>
  <c r="BM33" i="18"/>
  <c r="BN33" i="18"/>
  <c r="BP33" i="18"/>
  <c r="BQ33" i="18"/>
  <c r="BS33" i="18"/>
  <c r="BT33" i="18"/>
  <c r="BU33" i="18" s="1"/>
  <c r="AL34" i="18"/>
  <c r="AM34" i="18"/>
  <c r="AO34" i="18"/>
  <c r="AP34" i="18"/>
  <c r="AR34" i="18"/>
  <c r="AS34" i="18"/>
  <c r="AU34" i="18"/>
  <c r="AV34" i="18"/>
  <c r="AX34" i="18"/>
  <c r="AY34" i="18"/>
  <c r="BA34" i="18"/>
  <c r="BB34" i="18"/>
  <c r="BD34" i="18"/>
  <c r="BE34" i="18"/>
  <c r="BG34" i="18"/>
  <c r="BH34" i="18"/>
  <c r="BJ34" i="18"/>
  <c r="BK34" i="18"/>
  <c r="BM34" i="18"/>
  <c r="BN34" i="18"/>
  <c r="BP34" i="18"/>
  <c r="BQ34" i="18"/>
  <c r="BS34" i="18"/>
  <c r="BT34" i="18"/>
  <c r="BU34" i="18" s="1"/>
  <c r="AL35" i="18"/>
  <c r="AM35" i="18"/>
  <c r="AO35" i="18"/>
  <c r="AP35" i="18"/>
  <c r="AR35" i="18"/>
  <c r="AS35" i="18"/>
  <c r="AU35" i="18"/>
  <c r="AV35" i="18"/>
  <c r="AX35" i="18"/>
  <c r="AY35" i="18"/>
  <c r="BA35" i="18"/>
  <c r="BB35" i="18"/>
  <c r="BD35" i="18"/>
  <c r="BE35" i="18"/>
  <c r="BG35" i="18"/>
  <c r="BH35" i="18"/>
  <c r="BJ35" i="18"/>
  <c r="BK35" i="18"/>
  <c r="BM35" i="18"/>
  <c r="BN35" i="18"/>
  <c r="BP35" i="18"/>
  <c r="BQ35" i="18"/>
  <c r="BS35" i="18"/>
  <c r="BT35" i="18"/>
  <c r="BU35" i="18" s="1"/>
  <c r="AL36" i="18"/>
  <c r="AM36" i="18"/>
  <c r="AO36" i="18"/>
  <c r="AP36" i="18"/>
  <c r="AR36" i="18"/>
  <c r="AS36" i="18"/>
  <c r="AU36" i="18"/>
  <c r="AV36" i="18"/>
  <c r="AX36" i="18"/>
  <c r="AY36" i="18"/>
  <c r="BA36" i="18"/>
  <c r="BB36" i="18"/>
  <c r="BD36" i="18"/>
  <c r="BE36" i="18"/>
  <c r="BG36" i="18"/>
  <c r="BH36" i="18"/>
  <c r="BJ36" i="18"/>
  <c r="BK36" i="18"/>
  <c r="BM36" i="18"/>
  <c r="BN36" i="18"/>
  <c r="BP36" i="18"/>
  <c r="BQ36" i="18"/>
  <c r="BS36" i="18"/>
  <c r="BT36" i="18"/>
  <c r="BU36" i="18" s="1"/>
  <c r="AL37" i="18"/>
  <c r="AM37" i="18"/>
  <c r="AO37" i="18"/>
  <c r="AP37" i="18"/>
  <c r="AR37" i="18"/>
  <c r="AS37" i="18"/>
  <c r="AU37" i="18"/>
  <c r="AV37" i="18"/>
  <c r="AX37" i="18"/>
  <c r="AY37" i="18"/>
  <c r="BA37" i="18"/>
  <c r="BB37" i="18"/>
  <c r="BD37" i="18"/>
  <c r="BE37" i="18"/>
  <c r="BG37" i="18"/>
  <c r="BH37" i="18"/>
  <c r="BJ37" i="18"/>
  <c r="BK37" i="18"/>
  <c r="BM37" i="18"/>
  <c r="BN37" i="18"/>
  <c r="BP37" i="18"/>
  <c r="BQ37" i="18"/>
  <c r="BS37" i="18"/>
  <c r="BT37" i="18"/>
  <c r="BU37" i="18" s="1"/>
  <c r="AL38" i="18"/>
  <c r="AM38" i="18"/>
  <c r="AO38" i="18"/>
  <c r="AP38" i="18"/>
  <c r="AR38" i="18"/>
  <c r="AS38" i="18"/>
  <c r="AU38" i="18"/>
  <c r="AV38" i="18"/>
  <c r="AX38" i="18"/>
  <c r="AY38" i="18"/>
  <c r="BA38" i="18"/>
  <c r="BB38" i="18"/>
  <c r="BD38" i="18"/>
  <c r="BE38" i="18"/>
  <c r="BG38" i="18"/>
  <c r="BH38" i="18"/>
  <c r="BJ38" i="18"/>
  <c r="BK38" i="18"/>
  <c r="BM38" i="18"/>
  <c r="BN38" i="18"/>
  <c r="BP38" i="18"/>
  <c r="BQ38" i="18"/>
  <c r="BS38" i="18"/>
  <c r="BT38" i="18"/>
  <c r="BU38" i="18" s="1"/>
  <c r="AL39" i="18"/>
  <c r="AM39" i="18"/>
  <c r="AO39" i="18"/>
  <c r="AP39" i="18"/>
  <c r="AR39" i="18"/>
  <c r="AS39" i="18"/>
  <c r="AU39" i="18"/>
  <c r="AV39" i="18"/>
  <c r="AX39" i="18"/>
  <c r="AY39" i="18"/>
  <c r="BA39" i="18"/>
  <c r="BB39" i="18"/>
  <c r="BD39" i="18"/>
  <c r="BE39" i="18"/>
  <c r="BG39" i="18"/>
  <c r="BH39" i="18"/>
  <c r="BJ39" i="18"/>
  <c r="BK39" i="18"/>
  <c r="BM39" i="18"/>
  <c r="BN39" i="18"/>
  <c r="BP39" i="18"/>
  <c r="BQ39" i="18"/>
  <c r="BS39" i="18"/>
  <c r="BT39" i="18"/>
  <c r="BU39" i="18" s="1"/>
  <c r="AL40" i="18"/>
  <c r="AM40" i="18"/>
  <c r="AO40" i="18"/>
  <c r="AP40" i="18"/>
  <c r="AR40" i="18"/>
  <c r="AS40" i="18"/>
  <c r="AU40" i="18"/>
  <c r="AV40" i="18"/>
  <c r="AX40" i="18"/>
  <c r="AY40" i="18"/>
  <c r="BA40" i="18"/>
  <c r="BB40" i="18"/>
  <c r="BD40" i="18"/>
  <c r="BE40" i="18"/>
  <c r="BG40" i="18"/>
  <c r="BH40" i="18"/>
  <c r="BJ40" i="18"/>
  <c r="BK40" i="18"/>
  <c r="BM40" i="18"/>
  <c r="BN40" i="18"/>
  <c r="BP40" i="18"/>
  <c r="BQ40" i="18"/>
  <c r="BS40" i="18"/>
  <c r="BT40" i="18"/>
  <c r="BU40" i="18" s="1"/>
  <c r="AL41" i="18"/>
  <c r="AM41" i="18"/>
  <c r="AO41" i="18"/>
  <c r="AP41" i="18"/>
  <c r="AR41" i="18"/>
  <c r="AS41" i="18"/>
  <c r="AU41" i="18"/>
  <c r="AV41" i="18"/>
  <c r="AX41" i="18"/>
  <c r="AY41" i="18"/>
  <c r="BA41" i="18"/>
  <c r="BB41" i="18"/>
  <c r="BD41" i="18"/>
  <c r="BE41" i="18"/>
  <c r="BG41" i="18"/>
  <c r="BH41" i="18"/>
  <c r="BJ41" i="18"/>
  <c r="BK41" i="18"/>
  <c r="BM41" i="18"/>
  <c r="BN41" i="18"/>
  <c r="BP41" i="18"/>
  <c r="BQ41" i="18"/>
  <c r="BS41" i="18"/>
  <c r="BT41" i="18"/>
  <c r="BU41" i="18" s="1"/>
  <c r="AO11" i="18"/>
  <c r="AP11" i="18"/>
  <c r="AR11" i="18"/>
  <c r="AS11" i="18"/>
  <c r="AU11" i="18"/>
  <c r="AV11" i="18"/>
  <c r="AX11" i="18"/>
  <c r="AY11" i="18"/>
  <c r="BA11" i="18"/>
  <c r="BB11" i="18"/>
  <c r="BD11" i="18"/>
  <c r="BE11" i="18"/>
  <c r="BG11" i="18"/>
  <c r="BH11" i="18"/>
  <c r="BJ11" i="18"/>
  <c r="BK11" i="18"/>
  <c r="BM11" i="18"/>
  <c r="BN11" i="18"/>
  <c r="BP11" i="18"/>
  <c r="BQ11" i="18"/>
  <c r="BS11" i="18"/>
  <c r="BT11" i="18"/>
  <c r="BU11" i="18" s="1"/>
  <c r="AM11" i="18"/>
  <c r="AL11" i="18"/>
  <c r="I11" i="6"/>
  <c r="I12" i="6"/>
  <c r="I13" i="6"/>
  <c r="I14" i="6"/>
  <c r="I15" i="6"/>
  <c r="I16" i="6"/>
  <c r="I17" i="6"/>
  <c r="I18" i="6"/>
  <c r="I19" i="6"/>
  <c r="I20" i="6"/>
  <c r="I21" i="6"/>
  <c r="I22" i="6"/>
  <c r="I23" i="6"/>
  <c r="I24" i="6"/>
  <c r="I25" i="6"/>
  <c r="I10" i="6"/>
  <c r="F12" i="16" l="1"/>
  <c r="E17" i="16"/>
  <c r="E18" i="16"/>
  <c r="AB23" i="16"/>
  <c r="AB27" i="16"/>
  <c r="AB30" i="16"/>
  <c r="AB31" i="16"/>
  <c r="D16" i="16"/>
  <c r="C17" i="16"/>
  <c r="F16" i="16"/>
  <c r="U16" i="16" s="1"/>
  <c r="D18" i="16"/>
  <c r="F11" i="16"/>
  <c r="F11" i="64" s="1"/>
  <c r="F17" i="16"/>
  <c r="F18" i="16"/>
  <c r="C16" i="16"/>
  <c r="C18" i="16"/>
  <c r="D17" i="16"/>
  <c r="E16" i="16"/>
  <c r="BN22" i="64"/>
  <c r="BN22" i="11"/>
  <c r="BN22" i="63"/>
  <c r="BN22" i="58"/>
  <c r="BD22" i="11"/>
  <c r="BD22" i="64"/>
  <c r="BD22" i="63"/>
  <c r="BD22" i="58"/>
  <c r="BN21" i="11"/>
  <c r="BN21" i="58"/>
  <c r="BN21" i="64"/>
  <c r="BN21" i="63"/>
  <c r="BD21" i="58"/>
  <c r="BD21" i="11"/>
  <c r="BD21" i="63"/>
  <c r="BD21" i="64"/>
  <c r="BD20" i="63"/>
  <c r="BD20" i="58"/>
  <c r="BD20" i="64"/>
  <c r="BD20" i="11"/>
  <c r="BD18" i="11"/>
  <c r="BD18" i="64"/>
  <c r="BD18" i="63"/>
  <c r="BD18" i="58"/>
  <c r="BL44" i="64"/>
  <c r="BL40" i="63"/>
  <c r="BL44" i="58"/>
  <c r="BL53" i="63"/>
  <c r="BI45" i="64"/>
  <c r="BI54" i="63"/>
  <c r="BI45" i="58"/>
  <c r="BI41" i="63"/>
  <c r="BG41" i="63" s="1"/>
  <c r="AY38" i="64"/>
  <c r="AY34" i="63"/>
  <c r="AW34" i="63" s="1"/>
  <c r="AY34" i="58"/>
  <c r="AW34" i="58" s="1"/>
  <c r="AY38" i="58"/>
  <c r="AY34" i="64"/>
  <c r="AW34" i="64" s="1"/>
  <c r="AY47" i="63"/>
  <c r="AY46" i="64"/>
  <c r="AY55" i="63"/>
  <c r="AY42" i="63"/>
  <c r="AW42" i="63" s="1"/>
  <c r="AY46" i="58"/>
  <c r="AY47" i="64"/>
  <c r="AY43" i="63"/>
  <c r="AW43" i="63" s="1"/>
  <c r="AY47" i="58"/>
  <c r="AY56" i="63"/>
  <c r="BL43" i="64"/>
  <c r="BL39" i="63"/>
  <c r="BL43" i="58"/>
  <c r="BL52" i="63"/>
  <c r="BI51" i="64"/>
  <c r="BI51" i="58"/>
  <c r="BI60" i="63"/>
  <c r="AY44" i="64"/>
  <c r="AY44" i="58"/>
  <c r="AY40" i="63"/>
  <c r="AW40" i="63" s="1"/>
  <c r="AY53" i="63"/>
  <c r="BL36" i="64"/>
  <c r="BL40" i="64"/>
  <c r="BL49" i="63"/>
  <c r="BL36" i="63"/>
  <c r="BL40" i="58"/>
  <c r="BL36" i="58"/>
  <c r="BI57" i="63"/>
  <c r="BI48" i="58"/>
  <c r="BI48" i="64"/>
  <c r="BI44" i="63"/>
  <c r="BG44" i="63" s="1"/>
  <c r="AY45" i="64"/>
  <c r="AY45" i="58"/>
  <c r="AY54" i="63"/>
  <c r="AY41" i="63"/>
  <c r="AW41" i="63" s="1"/>
  <c r="BI55" i="63"/>
  <c r="BI46" i="64"/>
  <c r="BI46" i="58"/>
  <c r="BI42" i="63"/>
  <c r="BG42" i="63" s="1"/>
  <c r="BI41" i="64"/>
  <c r="BI41" i="58"/>
  <c r="BI50" i="63"/>
  <c r="BI37" i="63"/>
  <c r="BG37" i="63" s="1"/>
  <c r="BL49" i="64"/>
  <c r="BL45" i="63"/>
  <c r="BL49" i="58"/>
  <c r="BL58" i="63"/>
  <c r="BL50" i="64"/>
  <c r="BL59" i="63"/>
  <c r="BL50" i="58"/>
  <c r="AY60" i="63"/>
  <c r="AY51" i="64"/>
  <c r="AY51" i="58"/>
  <c r="BL56" i="63"/>
  <c r="BL47" i="64"/>
  <c r="BL43" i="63"/>
  <c r="BL47" i="58"/>
  <c r="F11" i="58"/>
  <c r="BI47" i="64"/>
  <c r="BI43" i="63"/>
  <c r="BG43" i="63" s="1"/>
  <c r="BI56" i="63"/>
  <c r="BI47" i="58"/>
  <c r="BI53" i="63"/>
  <c r="BI44" i="64"/>
  <c r="BI40" i="63"/>
  <c r="BG40" i="63" s="1"/>
  <c r="BI44" i="58"/>
  <c r="BL45" i="64"/>
  <c r="BL41" i="63"/>
  <c r="BL54" i="63"/>
  <c r="BL45" i="58"/>
  <c r="AY51" i="63"/>
  <c r="AY38" i="63"/>
  <c r="AW38" i="63" s="1"/>
  <c r="AY42" i="64"/>
  <c r="AY42" i="58"/>
  <c r="AY50" i="64"/>
  <c r="AY59" i="63"/>
  <c r="AY50" i="58"/>
  <c r="BL51" i="63"/>
  <c r="BL42" i="64"/>
  <c r="BL38" i="63"/>
  <c r="BL42" i="58"/>
  <c r="BI59" i="63"/>
  <c r="BI50" i="64"/>
  <c r="BI50" i="58"/>
  <c r="BL51" i="64"/>
  <c r="BL60" i="63"/>
  <c r="BL51" i="58"/>
  <c r="BL46" i="64"/>
  <c r="BL55" i="63"/>
  <c r="BL42" i="63"/>
  <c r="BL46" i="58"/>
  <c r="BI52" i="63"/>
  <c r="BI43" i="58"/>
  <c r="BI43" i="64"/>
  <c r="BI39" i="63"/>
  <c r="BG39" i="63" s="1"/>
  <c r="AY40" i="64"/>
  <c r="AY36" i="64"/>
  <c r="AW36" i="64" s="1"/>
  <c r="AY49" i="63"/>
  <c r="AY36" i="58"/>
  <c r="AW36" i="58" s="1"/>
  <c r="AY36" i="63"/>
  <c r="AW36" i="63" s="1"/>
  <c r="AY40" i="58"/>
  <c r="AY48" i="64"/>
  <c r="AY57" i="63"/>
  <c r="AY48" i="58"/>
  <c r="AY44" i="63"/>
  <c r="AW44" i="63" s="1"/>
  <c r="BI36" i="64"/>
  <c r="BG36" i="64" s="1"/>
  <c r="BI40" i="64"/>
  <c r="BI49" i="63"/>
  <c r="BI36" i="58"/>
  <c r="BG36" i="58" s="1"/>
  <c r="BI36" i="63"/>
  <c r="BG36" i="63" s="1"/>
  <c r="BI40" i="58"/>
  <c r="BL48" i="64"/>
  <c r="BL57" i="63"/>
  <c r="BL44" i="63"/>
  <c r="BL48" i="58"/>
  <c r="AY41" i="64"/>
  <c r="AY50" i="63"/>
  <c r="AY37" i="63"/>
  <c r="AW37" i="63" s="1"/>
  <c r="AY41" i="58"/>
  <c r="AY49" i="64"/>
  <c r="AY58" i="63"/>
  <c r="AY45" i="63"/>
  <c r="AW45" i="63" s="1"/>
  <c r="AY49" i="58"/>
  <c r="AY43" i="64"/>
  <c r="AY43" i="58"/>
  <c r="AY52" i="63"/>
  <c r="AY39" i="63"/>
  <c r="AW39" i="63" s="1"/>
  <c r="BL41" i="64"/>
  <c r="BL37" i="63"/>
  <c r="BL50" i="63"/>
  <c r="BL41" i="58"/>
  <c r="BI49" i="64"/>
  <c r="BI58" i="63"/>
  <c r="BI49" i="58"/>
  <c r="BI45" i="63"/>
  <c r="BG45" i="63" s="1"/>
  <c r="BI42" i="64"/>
  <c r="BI51" i="63"/>
  <c r="BI38" i="63"/>
  <c r="BG38" i="63" s="1"/>
  <c r="BI42" i="58"/>
  <c r="N16" i="11"/>
  <c r="AC16" i="11"/>
  <c r="AH16" i="11"/>
  <c r="X16" i="11"/>
  <c r="S16" i="11"/>
  <c r="BL56" i="11"/>
  <c r="BL43" i="11"/>
  <c r="BL60" i="11"/>
  <c r="BL53" i="11"/>
  <c r="BL40" i="11"/>
  <c r="BL42" i="11"/>
  <c r="BL55" i="11"/>
  <c r="AY52" i="11"/>
  <c r="AY39" i="11"/>
  <c r="AW39" i="11" s="1"/>
  <c r="BI50" i="11"/>
  <c r="BI37" i="11"/>
  <c r="BG37" i="11" s="1"/>
  <c r="BL58" i="11"/>
  <c r="BL45" i="11"/>
  <c r="AY42" i="11"/>
  <c r="AW42" i="11" s="1"/>
  <c r="AY55" i="11"/>
  <c r="AY56" i="11"/>
  <c r="AY43" i="11"/>
  <c r="AW43" i="11" s="1"/>
  <c r="BL52" i="11"/>
  <c r="BL39" i="11"/>
  <c r="BI60" i="11"/>
  <c r="AY49" i="11"/>
  <c r="AY36" i="11"/>
  <c r="AW36" i="11" s="1"/>
  <c r="AY57" i="11"/>
  <c r="AY44" i="11"/>
  <c r="AW44" i="11" s="1"/>
  <c r="BL36" i="11"/>
  <c r="BL49" i="11"/>
  <c r="BI44" i="11"/>
  <c r="BG44" i="11" s="1"/>
  <c r="BI57" i="11"/>
  <c r="AY50" i="11"/>
  <c r="AY37" i="11"/>
  <c r="AW37" i="11" s="1"/>
  <c r="AY58" i="11"/>
  <c r="AY45" i="11"/>
  <c r="AW45" i="11" s="1"/>
  <c r="BI42" i="11"/>
  <c r="BG42" i="11" s="1"/>
  <c r="BI55" i="11"/>
  <c r="BL54" i="11"/>
  <c r="BL41" i="11"/>
  <c r="BL59" i="11"/>
  <c r="BI56" i="11"/>
  <c r="BI43" i="11"/>
  <c r="BG43" i="11" s="1"/>
  <c r="BI53" i="11"/>
  <c r="BI40" i="11"/>
  <c r="BG40" i="11" s="1"/>
  <c r="BL50" i="11"/>
  <c r="BL37" i="11"/>
  <c r="BI58" i="11"/>
  <c r="BI45" i="11"/>
  <c r="BG45" i="11" s="1"/>
  <c r="AY38" i="11"/>
  <c r="AW38" i="11" s="1"/>
  <c r="AY51" i="11"/>
  <c r="AY59" i="11"/>
  <c r="BL38" i="11"/>
  <c r="BL51" i="11"/>
  <c r="BI59" i="11"/>
  <c r="AY60" i="11"/>
  <c r="BI52" i="11"/>
  <c r="BI39" i="11"/>
  <c r="BG39" i="11" s="1"/>
  <c r="AY53" i="11"/>
  <c r="AY40" i="11"/>
  <c r="AW40" i="11" s="1"/>
  <c r="BI36" i="11"/>
  <c r="BG36" i="11" s="1"/>
  <c r="BI49" i="11"/>
  <c r="BL44" i="11"/>
  <c r="BL57" i="11"/>
  <c r="AY54" i="11"/>
  <c r="AY41" i="11"/>
  <c r="AW41" i="11" s="1"/>
  <c r="BI54" i="11"/>
  <c r="BI41" i="11"/>
  <c r="BG41" i="11" s="1"/>
  <c r="BI38" i="11"/>
  <c r="BG38" i="11" s="1"/>
  <c r="BI51" i="11"/>
  <c r="AY47" i="11"/>
  <c r="AY34" i="11"/>
  <c r="AW34" i="11" s="1"/>
  <c r="AB17" i="16"/>
  <c r="AB18" i="16"/>
  <c r="AB19" i="16"/>
  <c r="AB20" i="16"/>
  <c r="AB21" i="16"/>
  <c r="AB22" i="16"/>
  <c r="AB24" i="16"/>
  <c r="AB25" i="16"/>
  <c r="AB26" i="16"/>
  <c r="AB28" i="16"/>
  <c r="AB29" i="16"/>
  <c r="AB32" i="16"/>
  <c r="AB33" i="16"/>
  <c r="BU16" i="18"/>
  <c r="BU15" i="18"/>
  <c r="AB16" i="16"/>
  <c r="B16" i="16"/>
  <c r="G35" i="5"/>
  <c r="BU42" i="18"/>
  <c r="BS45" i="18" s="1"/>
  <c r="B19" i="5"/>
  <c r="B20" i="5" s="1"/>
  <c r="B21" i="5" s="1"/>
  <c r="B22" i="5" s="1"/>
  <c r="B23" i="5" s="1"/>
  <c r="BO18" i="17"/>
  <c r="BO28" i="17"/>
  <c r="BO38" i="17"/>
  <c r="Q3" i="18"/>
  <c r="B61" i="17" s="1"/>
  <c r="BG45" i="17"/>
  <c r="BF45" i="17"/>
  <c r="BE45" i="17"/>
  <c r="BD45" i="17"/>
  <c r="BC45" i="17"/>
  <c r="BB45" i="17"/>
  <c r="BA45" i="17"/>
  <c r="AZ45" i="17"/>
  <c r="AY45" i="17"/>
  <c r="AX45" i="17"/>
  <c r="AW45" i="17"/>
  <c r="AV45" i="17"/>
  <c r="AU45" i="17"/>
  <c r="AT45" i="17"/>
  <c r="AS45" i="17"/>
  <c r="AR45" i="17"/>
  <c r="AQ45" i="17"/>
  <c r="AP45" i="17"/>
  <c r="AO45" i="17"/>
  <c r="AN45" i="17"/>
  <c r="AM45" i="17"/>
  <c r="AL45" i="17"/>
  <c r="AK45" i="17"/>
  <c r="AJ45" i="17"/>
  <c r="AI45" i="17"/>
  <c r="AH45" i="17"/>
  <c r="BG44" i="17"/>
  <c r="BF44" i="17"/>
  <c r="BE44" i="17"/>
  <c r="BD44" i="17"/>
  <c r="BC44" i="17"/>
  <c r="BB44" i="17"/>
  <c r="BA44" i="17"/>
  <c r="AZ44" i="17"/>
  <c r="AY44" i="17"/>
  <c r="AX44" i="17"/>
  <c r="AW44" i="17"/>
  <c r="AV44" i="17"/>
  <c r="AU44" i="17"/>
  <c r="AT44" i="17"/>
  <c r="AS44" i="17"/>
  <c r="AR44" i="17"/>
  <c r="AQ44" i="17"/>
  <c r="AP44" i="17"/>
  <c r="AO44" i="17"/>
  <c r="AN44" i="17"/>
  <c r="AM44" i="17"/>
  <c r="AL44" i="17"/>
  <c r="AK44" i="17"/>
  <c r="AJ44" i="17"/>
  <c r="AI44" i="17"/>
  <c r="AH44" i="17"/>
  <c r="AB44" i="17"/>
  <c r="BG43" i="17"/>
  <c r="BF43" i="17"/>
  <c r="BE43" i="17"/>
  <c r="BD43" i="17"/>
  <c r="BC43" i="17"/>
  <c r="BB43" i="17"/>
  <c r="BA43" i="17"/>
  <c r="AZ43" i="17"/>
  <c r="AY43" i="17"/>
  <c r="AX43" i="17"/>
  <c r="AW43" i="17"/>
  <c r="AV43" i="17"/>
  <c r="AU43" i="17"/>
  <c r="AT43" i="17"/>
  <c r="AS43" i="17"/>
  <c r="AR43" i="17"/>
  <c r="AQ43" i="17"/>
  <c r="AP43" i="17"/>
  <c r="AO43" i="17"/>
  <c r="AN43" i="17"/>
  <c r="AM43" i="17"/>
  <c r="AL43" i="17"/>
  <c r="AK43" i="17"/>
  <c r="AJ43" i="17"/>
  <c r="AI43" i="17"/>
  <c r="AH43" i="17"/>
  <c r="AB43" i="17"/>
  <c r="BG42" i="17"/>
  <c r="BF42" i="17"/>
  <c r="BE42" i="17"/>
  <c r="BD42" i="17"/>
  <c r="BC42" i="17"/>
  <c r="BB42" i="17"/>
  <c r="BA42" i="17"/>
  <c r="AZ42" i="17"/>
  <c r="AY42" i="17"/>
  <c r="AX42" i="17"/>
  <c r="AW42" i="17"/>
  <c r="AV42" i="17"/>
  <c r="AU42" i="17"/>
  <c r="AT42" i="17"/>
  <c r="AS42" i="17"/>
  <c r="AR42" i="17"/>
  <c r="AQ42" i="17"/>
  <c r="AP42" i="17"/>
  <c r="AO42" i="17"/>
  <c r="AN42" i="17"/>
  <c r="AM42" i="17"/>
  <c r="AL42" i="17"/>
  <c r="AK42" i="17"/>
  <c r="AJ42" i="17"/>
  <c r="AI42" i="17"/>
  <c r="AH42" i="17"/>
  <c r="AB42" i="17"/>
  <c r="BG41" i="17"/>
  <c r="BF41" i="17"/>
  <c r="BE41" i="17"/>
  <c r="BD41" i="17"/>
  <c r="BC41" i="17"/>
  <c r="BB41" i="17"/>
  <c r="BA41" i="17"/>
  <c r="AZ41" i="17"/>
  <c r="AY41" i="17"/>
  <c r="AX41" i="17"/>
  <c r="AW41" i="17"/>
  <c r="AV41" i="17"/>
  <c r="AU41" i="17"/>
  <c r="AT41" i="17"/>
  <c r="AS41" i="17"/>
  <c r="AR41" i="17"/>
  <c r="AQ41" i="17"/>
  <c r="AP41" i="17"/>
  <c r="AO41" i="17"/>
  <c r="AN41" i="17"/>
  <c r="AM41" i="17"/>
  <c r="AL41" i="17"/>
  <c r="AK41" i="17"/>
  <c r="AJ41" i="17"/>
  <c r="AI41" i="17"/>
  <c r="AH41" i="17"/>
  <c r="AB41" i="17"/>
  <c r="BG40" i="17"/>
  <c r="BF40" i="17"/>
  <c r="BE40" i="17"/>
  <c r="BD40" i="17"/>
  <c r="BC40" i="17"/>
  <c r="BB40" i="17"/>
  <c r="BA40" i="17"/>
  <c r="AZ40" i="17"/>
  <c r="AY40" i="17"/>
  <c r="AX40" i="17"/>
  <c r="AW40" i="17"/>
  <c r="AV40" i="17"/>
  <c r="AU40" i="17"/>
  <c r="AT40" i="17"/>
  <c r="AS40" i="17"/>
  <c r="AR40" i="17"/>
  <c r="AQ40" i="17"/>
  <c r="AP40" i="17"/>
  <c r="AO40" i="17"/>
  <c r="AN40" i="17"/>
  <c r="AM40" i="17"/>
  <c r="AL40" i="17"/>
  <c r="AK40" i="17"/>
  <c r="AJ40" i="17"/>
  <c r="AI40" i="17"/>
  <c r="AH40" i="17"/>
  <c r="AB40" i="17"/>
  <c r="BG39" i="17"/>
  <c r="BF39" i="17"/>
  <c r="BE39" i="17"/>
  <c r="BD39" i="17"/>
  <c r="BC39" i="17"/>
  <c r="BB39" i="17"/>
  <c r="BA39" i="17"/>
  <c r="AZ39" i="17"/>
  <c r="AY39" i="17"/>
  <c r="AX39" i="17"/>
  <c r="AW39" i="17"/>
  <c r="AV39" i="17"/>
  <c r="AU39" i="17"/>
  <c r="AT39" i="17"/>
  <c r="AS39" i="17"/>
  <c r="AR39" i="17"/>
  <c r="AQ39" i="17"/>
  <c r="AP39" i="17"/>
  <c r="AO39" i="17"/>
  <c r="AN39" i="17"/>
  <c r="AM39" i="17"/>
  <c r="AL39" i="17"/>
  <c r="AK39" i="17"/>
  <c r="AJ39" i="17"/>
  <c r="AI39" i="17"/>
  <c r="AH39" i="17"/>
  <c r="AB39" i="17"/>
  <c r="BG37" i="17"/>
  <c r="BF37" i="17"/>
  <c r="BE37" i="17"/>
  <c r="BD37" i="17"/>
  <c r="BC37" i="17"/>
  <c r="BB37" i="17"/>
  <c r="BA37" i="17"/>
  <c r="AZ37" i="17"/>
  <c r="AY37" i="17"/>
  <c r="AX37" i="17"/>
  <c r="AW37" i="17"/>
  <c r="AV37" i="17"/>
  <c r="AU37" i="17"/>
  <c r="AT37" i="17"/>
  <c r="AS37" i="17"/>
  <c r="AR37" i="17"/>
  <c r="AQ37" i="17"/>
  <c r="AP37" i="17"/>
  <c r="AO37" i="17"/>
  <c r="AN37" i="17"/>
  <c r="AM37" i="17"/>
  <c r="AL37" i="17"/>
  <c r="AK37" i="17"/>
  <c r="AJ37" i="17"/>
  <c r="AI37" i="17"/>
  <c r="AH37" i="17"/>
  <c r="AB37" i="17"/>
  <c r="BG36" i="17"/>
  <c r="BF36" i="17"/>
  <c r="BE36" i="17"/>
  <c r="BD36" i="17"/>
  <c r="BC36" i="17"/>
  <c r="BB36" i="17"/>
  <c r="BA36" i="17"/>
  <c r="AZ36" i="17"/>
  <c r="AY36" i="17"/>
  <c r="AX36" i="17"/>
  <c r="AW36" i="17"/>
  <c r="AV36" i="17"/>
  <c r="AU36" i="17"/>
  <c r="AT36" i="17"/>
  <c r="AS36" i="17"/>
  <c r="AR36" i="17"/>
  <c r="AQ36" i="17"/>
  <c r="AP36" i="17"/>
  <c r="AO36" i="17"/>
  <c r="AN36" i="17"/>
  <c r="AM36" i="17"/>
  <c r="AL36" i="17"/>
  <c r="AK36" i="17"/>
  <c r="AJ36" i="17"/>
  <c r="AI36" i="17"/>
  <c r="AH36" i="17"/>
  <c r="AB36" i="17"/>
  <c r="BG35" i="17"/>
  <c r="BF35" i="17"/>
  <c r="BE35" i="17"/>
  <c r="BD35" i="17"/>
  <c r="BC35" i="17"/>
  <c r="BB35" i="17"/>
  <c r="BA35" i="17"/>
  <c r="AZ35" i="17"/>
  <c r="AY35" i="17"/>
  <c r="AX35" i="17"/>
  <c r="AW35" i="17"/>
  <c r="AV35" i="17"/>
  <c r="AU35" i="17"/>
  <c r="AT35" i="17"/>
  <c r="AS35" i="17"/>
  <c r="AR35" i="17"/>
  <c r="AQ35" i="17"/>
  <c r="AP35" i="17"/>
  <c r="AO35" i="17"/>
  <c r="AN35" i="17"/>
  <c r="AM35" i="17"/>
  <c r="AL35" i="17"/>
  <c r="AK35" i="17"/>
  <c r="AJ35" i="17"/>
  <c r="AI35" i="17"/>
  <c r="AH35" i="17"/>
  <c r="AB35" i="17"/>
  <c r="BG34" i="17"/>
  <c r="BF34" i="17"/>
  <c r="BE34" i="17"/>
  <c r="BD34" i="17"/>
  <c r="BC34" i="17"/>
  <c r="BB34" i="17"/>
  <c r="BA34" i="17"/>
  <c r="AZ34" i="17"/>
  <c r="AY34" i="17"/>
  <c r="AX34" i="17"/>
  <c r="AW34" i="17"/>
  <c r="AV34" i="17"/>
  <c r="AU34" i="17"/>
  <c r="AT34" i="17"/>
  <c r="AS34" i="17"/>
  <c r="AR34" i="17"/>
  <c r="AQ34" i="17"/>
  <c r="AP34" i="17"/>
  <c r="AO34" i="17"/>
  <c r="AN34" i="17"/>
  <c r="AM34" i="17"/>
  <c r="AL34" i="17"/>
  <c r="AK34" i="17"/>
  <c r="AJ34" i="17"/>
  <c r="AI34" i="17"/>
  <c r="AH34" i="17"/>
  <c r="AB34" i="17"/>
  <c r="BG33" i="17"/>
  <c r="BF33" i="17"/>
  <c r="BE33" i="17"/>
  <c r="BD33" i="17"/>
  <c r="BC33" i="17"/>
  <c r="BB33" i="17"/>
  <c r="BA33" i="17"/>
  <c r="AZ33" i="17"/>
  <c r="AY33" i="17"/>
  <c r="AX33" i="17"/>
  <c r="AW33" i="17"/>
  <c r="AV33" i="17"/>
  <c r="AU33" i="17"/>
  <c r="AT33" i="17"/>
  <c r="AS33" i="17"/>
  <c r="AR33" i="17"/>
  <c r="AQ33" i="17"/>
  <c r="AP33" i="17"/>
  <c r="AO33" i="17"/>
  <c r="AN33" i="17"/>
  <c r="AM33" i="17"/>
  <c r="AL33" i="17"/>
  <c r="AK33" i="17"/>
  <c r="AJ33" i="17"/>
  <c r="AI33" i="17"/>
  <c r="AH33" i="17"/>
  <c r="AB33" i="17"/>
  <c r="BG32" i="17"/>
  <c r="BF32" i="17"/>
  <c r="BE32" i="17"/>
  <c r="BD32" i="17"/>
  <c r="BC32" i="17"/>
  <c r="BB32" i="17"/>
  <c r="BA32" i="17"/>
  <c r="AZ32" i="17"/>
  <c r="AY32" i="17"/>
  <c r="AX32" i="17"/>
  <c r="AW32" i="17"/>
  <c r="AV32" i="17"/>
  <c r="AU32" i="17"/>
  <c r="AT32" i="17"/>
  <c r="AS32" i="17"/>
  <c r="AR32" i="17"/>
  <c r="AQ32" i="17"/>
  <c r="AP32" i="17"/>
  <c r="AO32" i="17"/>
  <c r="AN32" i="17"/>
  <c r="AM32" i="17"/>
  <c r="AL32" i="17"/>
  <c r="AK32" i="17"/>
  <c r="AJ32" i="17"/>
  <c r="AI32" i="17"/>
  <c r="AH32" i="17"/>
  <c r="AB32" i="17"/>
  <c r="BG31" i="17"/>
  <c r="BF31" i="17"/>
  <c r="BE31" i="17"/>
  <c r="BD31" i="17"/>
  <c r="BC31" i="17"/>
  <c r="BB31" i="17"/>
  <c r="BA31" i="17"/>
  <c r="AZ31" i="17"/>
  <c r="AY31" i="17"/>
  <c r="AX31" i="17"/>
  <c r="AW31" i="17"/>
  <c r="AV31" i="17"/>
  <c r="AU31" i="17"/>
  <c r="AT31" i="17"/>
  <c r="AS31" i="17"/>
  <c r="AR31" i="17"/>
  <c r="AQ31" i="17"/>
  <c r="AP31" i="17"/>
  <c r="AO31" i="17"/>
  <c r="AN31" i="17"/>
  <c r="AM31" i="17"/>
  <c r="AL31" i="17"/>
  <c r="AK31" i="17"/>
  <c r="AJ31" i="17"/>
  <c r="AI31" i="17"/>
  <c r="AH31" i="17"/>
  <c r="AB31" i="17"/>
  <c r="BG30" i="17"/>
  <c r="BF30" i="17"/>
  <c r="BE30" i="17"/>
  <c r="BD30" i="17"/>
  <c r="BC30" i="17"/>
  <c r="BB30" i="17"/>
  <c r="BA30" i="17"/>
  <c r="AZ30" i="17"/>
  <c r="AY30" i="17"/>
  <c r="AX30" i="17"/>
  <c r="AW30" i="17"/>
  <c r="AV30" i="17"/>
  <c r="AU30" i="17"/>
  <c r="AT30" i="17"/>
  <c r="AS30" i="17"/>
  <c r="AR30" i="17"/>
  <c r="AQ30" i="17"/>
  <c r="AP30" i="17"/>
  <c r="AO30" i="17"/>
  <c r="AN30" i="17"/>
  <c r="AM30" i="17"/>
  <c r="AL30" i="17"/>
  <c r="AK30" i="17"/>
  <c r="AJ30" i="17"/>
  <c r="AI30" i="17"/>
  <c r="AH30" i="17"/>
  <c r="AB30" i="17"/>
  <c r="BG29" i="17"/>
  <c r="BF29" i="17"/>
  <c r="BE29" i="17"/>
  <c r="BD29" i="17"/>
  <c r="BC29" i="17"/>
  <c r="BB29" i="17"/>
  <c r="BA29" i="17"/>
  <c r="AZ29" i="17"/>
  <c r="AY29" i="17"/>
  <c r="AX29" i="17"/>
  <c r="AW29" i="17"/>
  <c r="AV29" i="17"/>
  <c r="AU29" i="17"/>
  <c r="AT29" i="17"/>
  <c r="AS29" i="17"/>
  <c r="AR29" i="17"/>
  <c r="AQ29" i="17"/>
  <c r="AP29" i="17"/>
  <c r="AO29" i="17"/>
  <c r="AN29" i="17"/>
  <c r="AM29" i="17"/>
  <c r="AL29" i="17"/>
  <c r="AK29" i="17"/>
  <c r="AJ29" i="17"/>
  <c r="AI29" i="17"/>
  <c r="AH29" i="17"/>
  <c r="AB29" i="17"/>
  <c r="BG27" i="17"/>
  <c r="BF27" i="17"/>
  <c r="BE27" i="17"/>
  <c r="BD27" i="17"/>
  <c r="BC27" i="17"/>
  <c r="BB27" i="17"/>
  <c r="BA27" i="17"/>
  <c r="AZ27" i="17"/>
  <c r="AY27" i="17"/>
  <c r="AX27" i="17"/>
  <c r="AW27" i="17"/>
  <c r="AV27" i="17"/>
  <c r="AU27" i="17"/>
  <c r="AT27" i="17"/>
  <c r="AS27" i="17"/>
  <c r="AR27" i="17"/>
  <c r="AQ27" i="17"/>
  <c r="AP27" i="17"/>
  <c r="AO27" i="17"/>
  <c r="AN27" i="17"/>
  <c r="AM27" i="17"/>
  <c r="AL27" i="17"/>
  <c r="AK27" i="17"/>
  <c r="AJ27" i="17"/>
  <c r="AI27" i="17"/>
  <c r="AH27" i="17"/>
  <c r="AB27" i="17"/>
  <c r="BG26" i="17"/>
  <c r="BF26" i="17"/>
  <c r="BE26" i="17"/>
  <c r="BD26" i="17"/>
  <c r="BC26" i="17"/>
  <c r="BB26" i="17"/>
  <c r="BA26" i="17"/>
  <c r="AZ26" i="17"/>
  <c r="AY26" i="17"/>
  <c r="AX26" i="17"/>
  <c r="AW26" i="17"/>
  <c r="AV26" i="17"/>
  <c r="AU26" i="17"/>
  <c r="AT26" i="17"/>
  <c r="AS26" i="17"/>
  <c r="AR26" i="17"/>
  <c r="AQ26" i="17"/>
  <c r="AP26" i="17"/>
  <c r="AO26" i="17"/>
  <c r="AN26" i="17"/>
  <c r="AM26" i="17"/>
  <c r="AL26" i="17"/>
  <c r="AK26" i="17"/>
  <c r="AJ26" i="17"/>
  <c r="AI26" i="17"/>
  <c r="AH26" i="17"/>
  <c r="AB26" i="17"/>
  <c r="BG25" i="17"/>
  <c r="BF25" i="17"/>
  <c r="BE25" i="17"/>
  <c r="BD25" i="17"/>
  <c r="BC25" i="17"/>
  <c r="BB25" i="17"/>
  <c r="BA25" i="17"/>
  <c r="AZ25" i="17"/>
  <c r="AY25" i="17"/>
  <c r="AX25" i="17"/>
  <c r="AW25" i="17"/>
  <c r="AV25" i="17"/>
  <c r="AU25" i="17"/>
  <c r="AT25" i="17"/>
  <c r="AS25" i="17"/>
  <c r="AR25" i="17"/>
  <c r="AQ25" i="17"/>
  <c r="AP25" i="17"/>
  <c r="AO25" i="17"/>
  <c r="AN25" i="17"/>
  <c r="AM25" i="17"/>
  <c r="AL25" i="17"/>
  <c r="AK25" i="17"/>
  <c r="AJ25" i="17"/>
  <c r="AI25" i="17"/>
  <c r="AH25" i="17"/>
  <c r="AB25" i="17"/>
  <c r="BG24" i="17"/>
  <c r="BF24" i="17"/>
  <c r="BE24" i="17"/>
  <c r="BD24" i="17"/>
  <c r="BC24" i="17"/>
  <c r="BB24" i="17"/>
  <c r="BA24" i="17"/>
  <c r="AZ24" i="17"/>
  <c r="AY24" i="17"/>
  <c r="AX24" i="17"/>
  <c r="AW24" i="17"/>
  <c r="AV24" i="17"/>
  <c r="AU24" i="17"/>
  <c r="AT24" i="17"/>
  <c r="AS24" i="17"/>
  <c r="AR24" i="17"/>
  <c r="AQ24" i="17"/>
  <c r="AP24" i="17"/>
  <c r="AO24" i="17"/>
  <c r="AN24" i="17"/>
  <c r="AM24" i="17"/>
  <c r="AL24" i="17"/>
  <c r="AK24" i="17"/>
  <c r="AJ24" i="17"/>
  <c r="AI24" i="17"/>
  <c r="AH24" i="17"/>
  <c r="AB24" i="17"/>
  <c r="BG23" i="17"/>
  <c r="BF23" i="17"/>
  <c r="BE23" i="17"/>
  <c r="BD23" i="17"/>
  <c r="BC23" i="17"/>
  <c r="BB23" i="17"/>
  <c r="BA23" i="17"/>
  <c r="AZ23" i="17"/>
  <c r="AY23" i="17"/>
  <c r="AX23" i="17"/>
  <c r="AW23" i="17"/>
  <c r="AV23" i="17"/>
  <c r="AU23" i="17"/>
  <c r="AT23" i="17"/>
  <c r="AS23" i="17"/>
  <c r="AR23" i="17"/>
  <c r="AQ23" i="17"/>
  <c r="AP23" i="17"/>
  <c r="AO23" i="17"/>
  <c r="AN23" i="17"/>
  <c r="AM23" i="17"/>
  <c r="AL23" i="17"/>
  <c r="AK23" i="17"/>
  <c r="AJ23" i="17"/>
  <c r="AI23" i="17"/>
  <c r="AH23" i="17"/>
  <c r="AB23" i="17"/>
  <c r="BG22" i="17"/>
  <c r="BF22" i="17"/>
  <c r="BE22" i="17"/>
  <c r="BD22" i="17"/>
  <c r="BC22" i="17"/>
  <c r="BB22" i="17"/>
  <c r="BA22" i="17"/>
  <c r="AZ22" i="17"/>
  <c r="AY22" i="17"/>
  <c r="AX22" i="17"/>
  <c r="AW22" i="17"/>
  <c r="AV22" i="17"/>
  <c r="AU22" i="17"/>
  <c r="AT22" i="17"/>
  <c r="AS22" i="17"/>
  <c r="AR22" i="17"/>
  <c r="AQ22" i="17"/>
  <c r="AP22" i="17"/>
  <c r="AO22" i="17"/>
  <c r="AN22" i="17"/>
  <c r="AM22" i="17"/>
  <c r="AL22" i="17"/>
  <c r="AK22" i="17"/>
  <c r="AJ22" i="17"/>
  <c r="AI22" i="17"/>
  <c r="AH22" i="17"/>
  <c r="AB22" i="17"/>
  <c r="BG21" i="17"/>
  <c r="BF21" i="17"/>
  <c r="BE21" i="17"/>
  <c r="BD21" i="17"/>
  <c r="BC21" i="17"/>
  <c r="BB21" i="17"/>
  <c r="BA21" i="17"/>
  <c r="AZ21" i="17"/>
  <c r="AY21" i="17"/>
  <c r="AX21" i="17"/>
  <c r="AW21" i="17"/>
  <c r="AV21" i="17"/>
  <c r="AU21" i="17"/>
  <c r="AT21" i="17"/>
  <c r="AS21" i="17"/>
  <c r="AR21" i="17"/>
  <c r="AQ21" i="17"/>
  <c r="AP21" i="17"/>
  <c r="AO21" i="17"/>
  <c r="AN21" i="17"/>
  <c r="AM21" i="17"/>
  <c r="AL21" i="17"/>
  <c r="AK21" i="17"/>
  <c r="AJ21" i="17"/>
  <c r="AI21" i="17"/>
  <c r="AH21" i="17"/>
  <c r="AB21" i="17"/>
  <c r="BG20" i="17"/>
  <c r="BF20" i="17"/>
  <c r="BE20" i="17"/>
  <c r="BD20" i="17"/>
  <c r="BC20" i="17"/>
  <c r="BB20" i="17"/>
  <c r="BA20" i="17"/>
  <c r="AZ20" i="17"/>
  <c r="AY20" i="17"/>
  <c r="AX20" i="17"/>
  <c r="AW20" i="17"/>
  <c r="AV20" i="17"/>
  <c r="AU20" i="17"/>
  <c r="AT20" i="17"/>
  <c r="AS20" i="17"/>
  <c r="AR20" i="17"/>
  <c r="AQ20" i="17"/>
  <c r="AP20" i="17"/>
  <c r="AO20" i="17"/>
  <c r="AN20" i="17"/>
  <c r="AM20" i="17"/>
  <c r="AL20" i="17"/>
  <c r="AK20" i="17"/>
  <c r="AJ20" i="17"/>
  <c r="AI20" i="17"/>
  <c r="AH20" i="17"/>
  <c r="AB20"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B19"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AJ17" i="17"/>
  <c r="AI17" i="17"/>
  <c r="AH17" i="17"/>
  <c r="AB17"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B16"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B15"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B14"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BG12" i="17"/>
  <c r="BF12" i="17"/>
  <c r="BE12" i="17"/>
  <c r="BD12" i="17"/>
  <c r="BC12" i="17"/>
  <c r="BB12" i="17"/>
  <c r="BA12" i="17"/>
  <c r="AZ12" i="17"/>
  <c r="AY12" i="17"/>
  <c r="AX12" i="17"/>
  <c r="AW12" i="17"/>
  <c r="AV12" i="17"/>
  <c r="AU12" i="17"/>
  <c r="AT12" i="17"/>
  <c r="AS12" i="17"/>
  <c r="AR12" i="17"/>
  <c r="AQ12" i="17"/>
  <c r="AP12" i="17"/>
  <c r="AO12" i="17"/>
  <c r="AN12" i="17"/>
  <c r="AM12" i="17"/>
  <c r="AL12" i="17"/>
  <c r="AK12" i="17"/>
  <c r="AJ12" i="17"/>
  <c r="AI12" i="17"/>
  <c r="AH12" i="17"/>
  <c r="AB12" i="17"/>
  <c r="BG11" i="17"/>
  <c r="BF11" i="17"/>
  <c r="BE11" i="17"/>
  <c r="BD11" i="17"/>
  <c r="BC11" i="17"/>
  <c r="BB11" i="17"/>
  <c r="BA11" i="17"/>
  <c r="AZ11" i="17"/>
  <c r="AY11" i="17"/>
  <c r="AX11" i="17"/>
  <c r="AW11" i="17"/>
  <c r="AV11" i="17"/>
  <c r="AU11" i="17"/>
  <c r="AT11" i="17"/>
  <c r="AS11" i="17"/>
  <c r="AR11" i="17"/>
  <c r="AQ11" i="17"/>
  <c r="AP11" i="17"/>
  <c r="AO11" i="17"/>
  <c r="AN11" i="17"/>
  <c r="AM11" i="17"/>
  <c r="AL11" i="17"/>
  <c r="AK11" i="17"/>
  <c r="AJ11" i="17"/>
  <c r="AI11" i="17"/>
  <c r="AH11" i="17"/>
  <c r="S18" i="17"/>
  <c r="D41" i="18"/>
  <c r="AA44" i="17" s="1"/>
  <c r="D40" i="18"/>
  <c r="AA43" i="17" s="1"/>
  <c r="D39" i="18"/>
  <c r="AA42" i="17" s="1"/>
  <c r="D38" i="18"/>
  <c r="AA41" i="17" s="1"/>
  <c r="D37" i="18"/>
  <c r="AA40" i="17" s="1"/>
  <c r="D36" i="18"/>
  <c r="AA39" i="17" s="1"/>
  <c r="D35" i="18"/>
  <c r="AA37" i="17" s="1"/>
  <c r="D34" i="18"/>
  <c r="AA36" i="17" s="1"/>
  <c r="D33" i="18"/>
  <c r="AA35" i="17" s="1"/>
  <c r="D32" i="18"/>
  <c r="AA34" i="17" s="1"/>
  <c r="D31" i="18"/>
  <c r="AA33" i="17" s="1"/>
  <c r="D30" i="18"/>
  <c r="AA32" i="17" s="1"/>
  <c r="D29" i="18"/>
  <c r="AA31" i="17" s="1"/>
  <c r="D28" i="18"/>
  <c r="AA30" i="17" s="1"/>
  <c r="D27" i="18"/>
  <c r="AA29" i="17" s="1"/>
  <c r="D26" i="18"/>
  <c r="AA27" i="17" s="1"/>
  <c r="D25" i="18"/>
  <c r="AA26" i="17" s="1"/>
  <c r="D24" i="18"/>
  <c r="AA25" i="17" s="1"/>
  <c r="D23" i="18"/>
  <c r="AA24" i="17" s="1"/>
  <c r="D22" i="18"/>
  <c r="AA23" i="17" s="1"/>
  <c r="D21" i="18"/>
  <c r="AA22" i="17" s="1"/>
  <c r="D20" i="18"/>
  <c r="AA21" i="17" s="1"/>
  <c r="D19" i="18"/>
  <c r="AA20" i="17" s="1"/>
  <c r="D18" i="18"/>
  <c r="AA19" i="17" s="1"/>
  <c r="D17" i="18"/>
  <c r="AA17" i="17" s="1"/>
  <c r="D16" i="18"/>
  <c r="AA16" i="17" s="1"/>
  <c r="D15" i="18"/>
  <c r="AA15" i="17" s="1"/>
  <c r="D14" i="18"/>
  <c r="AA14" i="17" s="1"/>
  <c r="D13" i="18"/>
  <c r="AA13" i="17" s="1"/>
  <c r="D11" i="18"/>
  <c r="A8" i="17"/>
  <c r="A7" i="17"/>
  <c r="BI5" i="17"/>
  <c r="BI4" i="17"/>
  <c r="F11" i="63" l="1"/>
  <c r="F11" i="11"/>
  <c r="BL38" i="64"/>
  <c r="BL34" i="64"/>
  <c r="BL47" i="63"/>
  <c r="BL34" i="63"/>
  <c r="BL38" i="58"/>
  <c r="BL34" i="58"/>
  <c r="BL30" i="64"/>
  <c r="BL30" i="58"/>
  <c r="BL30" i="63"/>
  <c r="BL26" i="64"/>
  <c r="BL26" i="58"/>
  <c r="BL26" i="63"/>
  <c r="BL22" i="64"/>
  <c r="BL22" i="58"/>
  <c r="BL22" i="63"/>
  <c r="F12" i="11"/>
  <c r="F12" i="64"/>
  <c r="F12" i="63"/>
  <c r="F12" i="58"/>
  <c r="BL31" i="64"/>
  <c r="BL31" i="63"/>
  <c r="BL31" i="58"/>
  <c r="BL23" i="64"/>
  <c r="BL23" i="63"/>
  <c r="BL23" i="58"/>
  <c r="BL18" i="64"/>
  <c r="BL18" i="58"/>
  <c r="BL18" i="63"/>
  <c r="BL33" i="64"/>
  <c r="BL33" i="63"/>
  <c r="BL46" i="63"/>
  <c r="BL33" i="58"/>
  <c r="BL37" i="64"/>
  <c r="BL37" i="58"/>
  <c r="BL29" i="64"/>
  <c r="BL29" i="63"/>
  <c r="BL29" i="58"/>
  <c r="BL25" i="64"/>
  <c r="BL25" i="63"/>
  <c r="BL25" i="58"/>
  <c r="BL21" i="64"/>
  <c r="BL21" i="63"/>
  <c r="BL21" i="58"/>
  <c r="BC18" i="63"/>
  <c r="BC18" i="58"/>
  <c r="BC18" i="64"/>
  <c r="BL35" i="64"/>
  <c r="BL39" i="64"/>
  <c r="BL48" i="63"/>
  <c r="BL39" i="58"/>
  <c r="BL35" i="58"/>
  <c r="BL35" i="63"/>
  <c r="BL27" i="64"/>
  <c r="BL27" i="63"/>
  <c r="BL27" i="58"/>
  <c r="BL19" i="64"/>
  <c r="BL19" i="63"/>
  <c r="BL19" i="58"/>
  <c r="BL32" i="64"/>
  <c r="BL32" i="63"/>
  <c r="BL32" i="58"/>
  <c r="BL28" i="64"/>
  <c r="BL28" i="58"/>
  <c r="BL28" i="63"/>
  <c r="BL24" i="64"/>
  <c r="BL24" i="63"/>
  <c r="BL24" i="58"/>
  <c r="BL20" i="64"/>
  <c r="BL20" i="63"/>
  <c r="BL20" i="58"/>
  <c r="BL18" i="11"/>
  <c r="BL34" i="11"/>
  <c r="BL47" i="11"/>
  <c r="BL30" i="11"/>
  <c r="BL26" i="11"/>
  <c r="BL22" i="11"/>
  <c r="BL23" i="11"/>
  <c r="BL33" i="11"/>
  <c r="BL46" i="11"/>
  <c r="BL29" i="11"/>
  <c r="BL25" i="11"/>
  <c r="BL21" i="11"/>
  <c r="BC18" i="11"/>
  <c r="BL32" i="11"/>
  <c r="BL28" i="11"/>
  <c r="BL24" i="11"/>
  <c r="BL20" i="11"/>
  <c r="BL35" i="11"/>
  <c r="BL48" i="11"/>
  <c r="BL31" i="11"/>
  <c r="BL27" i="11"/>
  <c r="BL19" i="11"/>
  <c r="Q16" i="16"/>
  <c r="Y16" i="16"/>
  <c r="B50" i="17"/>
  <c r="R9" i="18"/>
  <c r="I15" i="58" s="1"/>
  <c r="B56" i="17"/>
  <c r="C9" i="17"/>
  <c r="T9" i="18"/>
  <c r="C28" i="17"/>
  <c r="B59" i="17"/>
  <c r="J9" i="18"/>
  <c r="V9" i="18"/>
  <c r="S9" i="17"/>
  <c r="S28" i="17"/>
  <c r="B54" i="17"/>
  <c r="B60" i="17"/>
  <c r="H9" i="18"/>
  <c r="K9" i="17"/>
  <c r="B51" i="17"/>
  <c r="L9" i="18"/>
  <c r="Z9" i="18"/>
  <c r="BI10" i="17"/>
  <c r="BI13" i="17" s="1"/>
  <c r="K38" i="17"/>
  <c r="B55" i="17"/>
  <c r="B17" i="16"/>
  <c r="Y17" i="16" s="1"/>
  <c r="B7" i="17"/>
  <c r="K18" i="17"/>
  <c r="C38" i="17"/>
  <c r="B52" i="17"/>
  <c r="B58" i="17"/>
  <c r="R16" i="16"/>
  <c r="A9" i="17"/>
  <c r="A14" i="17" s="1"/>
  <c r="F9" i="18"/>
  <c r="I15" i="11" s="1"/>
  <c r="N9" i="18"/>
  <c r="X9" i="18"/>
  <c r="BI8" i="17"/>
  <c r="C18" i="17"/>
  <c r="K28" i="17"/>
  <c r="S38" i="17"/>
  <c r="B53" i="17"/>
  <c r="B57" i="17"/>
  <c r="U19" i="16"/>
  <c r="AC19" i="16"/>
  <c r="AA16" i="16"/>
  <c r="S16" i="16"/>
  <c r="U21" i="16"/>
  <c r="AC21" i="16"/>
  <c r="AC17" i="16"/>
  <c r="U17" i="16"/>
  <c r="R20" i="16"/>
  <c r="Z20" i="16"/>
  <c r="Z18" i="16"/>
  <c r="R18" i="16"/>
  <c r="T16" i="16"/>
  <c r="S21" i="16"/>
  <c r="AA21" i="16"/>
  <c r="S19" i="16"/>
  <c r="AA19" i="16"/>
  <c r="T21" i="16"/>
  <c r="T19" i="16"/>
  <c r="Z17" i="16"/>
  <c r="R17" i="16"/>
  <c r="T17" i="16"/>
  <c r="U20" i="16"/>
  <c r="AC20" i="16"/>
  <c r="AC18" i="16"/>
  <c r="U18" i="16"/>
  <c r="R21" i="16"/>
  <c r="Z21" i="16"/>
  <c r="R19" i="16"/>
  <c r="Z19" i="16"/>
  <c r="AA17" i="16"/>
  <c r="S17" i="16"/>
  <c r="AC16" i="16"/>
  <c r="AA18" i="16"/>
  <c r="S18" i="16"/>
  <c r="T20" i="16"/>
  <c r="T18" i="16"/>
  <c r="S20" i="16"/>
  <c r="AA20" i="16"/>
  <c r="S55" i="16"/>
  <c r="AA55" i="16"/>
  <c r="AA45" i="16"/>
  <c r="S45" i="16"/>
  <c r="AA39" i="16"/>
  <c r="S39" i="16"/>
  <c r="AA33" i="16"/>
  <c r="S33" i="16"/>
  <c r="T53" i="16"/>
  <c r="T47" i="16"/>
  <c r="AC54" i="16"/>
  <c r="U54" i="16"/>
  <c r="AC52" i="16"/>
  <c r="U52" i="16"/>
  <c r="AC50" i="16"/>
  <c r="U50" i="16"/>
  <c r="AC48" i="16"/>
  <c r="U48" i="16"/>
  <c r="AC46" i="16"/>
  <c r="U46" i="16"/>
  <c r="AC44" i="16"/>
  <c r="U44" i="16"/>
  <c r="AC42" i="16"/>
  <c r="U42" i="16"/>
  <c r="AC40" i="16"/>
  <c r="U40" i="16"/>
  <c r="AC38" i="16"/>
  <c r="U38" i="16"/>
  <c r="AC36" i="16"/>
  <c r="U36" i="16"/>
  <c r="AC34" i="16"/>
  <c r="U34" i="16"/>
  <c r="AC32" i="16"/>
  <c r="U32" i="16"/>
  <c r="AC30" i="16"/>
  <c r="U30" i="16"/>
  <c r="AC28" i="16"/>
  <c r="U28" i="16"/>
  <c r="AC26" i="16"/>
  <c r="U26" i="16"/>
  <c r="AC24" i="16"/>
  <c r="U24" i="16"/>
  <c r="AC22" i="16"/>
  <c r="U22" i="16"/>
  <c r="R55" i="16"/>
  <c r="Z55" i="16"/>
  <c r="Z53" i="16"/>
  <c r="R53" i="16"/>
  <c r="R51" i="16"/>
  <c r="Z51" i="16"/>
  <c r="Z49" i="16"/>
  <c r="R49" i="16"/>
  <c r="R47" i="16"/>
  <c r="Z47" i="16"/>
  <c r="R45" i="16"/>
  <c r="Z45" i="16"/>
  <c r="R43" i="16"/>
  <c r="Z43" i="16"/>
  <c r="Z41" i="16"/>
  <c r="R41" i="16"/>
  <c r="R39" i="16"/>
  <c r="Z39" i="16"/>
  <c r="Z37" i="16"/>
  <c r="R37" i="16"/>
  <c r="R35" i="16"/>
  <c r="Z35" i="16"/>
  <c r="R33" i="16"/>
  <c r="Z33" i="16"/>
  <c r="R31" i="16"/>
  <c r="Z31" i="16"/>
  <c r="Z29" i="16"/>
  <c r="R29" i="16"/>
  <c r="R27" i="16"/>
  <c r="Z27" i="16"/>
  <c r="Z25" i="16"/>
  <c r="R25" i="16"/>
  <c r="R23" i="16"/>
  <c r="Z23" i="16"/>
  <c r="Z16" i="16"/>
  <c r="S51" i="16"/>
  <c r="AA51" i="16"/>
  <c r="AA47" i="16"/>
  <c r="S47" i="16"/>
  <c r="AA43" i="16"/>
  <c r="S43" i="16"/>
  <c r="S37" i="16"/>
  <c r="AA37" i="16"/>
  <c r="AA31" i="16"/>
  <c r="S31" i="16"/>
  <c r="AA27" i="16"/>
  <c r="S27" i="16"/>
  <c r="S23" i="16"/>
  <c r="AA23" i="16"/>
  <c r="T55" i="16"/>
  <c r="T51" i="16"/>
  <c r="T45" i="16"/>
  <c r="T41" i="16"/>
  <c r="T37" i="16"/>
  <c r="T33" i="16"/>
  <c r="T27" i="16"/>
  <c r="T23" i="16"/>
  <c r="AA54" i="16"/>
  <c r="S54" i="16"/>
  <c r="AA52" i="16"/>
  <c r="S52" i="16"/>
  <c r="AA50" i="16"/>
  <c r="S50" i="16"/>
  <c r="AA48" i="16"/>
  <c r="S48" i="16"/>
  <c r="AA46" i="16"/>
  <c r="S46" i="16"/>
  <c r="AA44" i="16"/>
  <c r="S44" i="16"/>
  <c r="S42" i="16"/>
  <c r="AA42" i="16"/>
  <c r="S40" i="16"/>
  <c r="AA40" i="16"/>
  <c r="AA38" i="16"/>
  <c r="S38" i="16"/>
  <c r="AA36" i="16"/>
  <c r="S36" i="16"/>
  <c r="AA34" i="16"/>
  <c r="S34" i="16"/>
  <c r="AA32" i="16"/>
  <c r="S32" i="16"/>
  <c r="AA30" i="16"/>
  <c r="S30" i="16"/>
  <c r="AA28" i="16"/>
  <c r="S28" i="16"/>
  <c r="AA26" i="16"/>
  <c r="S26" i="16"/>
  <c r="AA24" i="16"/>
  <c r="S24" i="16"/>
  <c r="AA22" i="16"/>
  <c r="S22" i="16"/>
  <c r="T54" i="16"/>
  <c r="T52" i="16"/>
  <c r="T50" i="16"/>
  <c r="T48" i="16"/>
  <c r="T46" i="16"/>
  <c r="T44" i="16"/>
  <c r="T42" i="16"/>
  <c r="T40" i="16"/>
  <c r="T38" i="16"/>
  <c r="T36" i="16"/>
  <c r="T34" i="16"/>
  <c r="T32" i="16"/>
  <c r="T30" i="16"/>
  <c r="T28" i="16"/>
  <c r="T26" i="16"/>
  <c r="T24" i="16"/>
  <c r="T22" i="16"/>
  <c r="AA53" i="16"/>
  <c r="S53" i="16"/>
  <c r="S49" i="16"/>
  <c r="AA49" i="16"/>
  <c r="S41" i="16"/>
  <c r="AA41" i="16"/>
  <c r="AA35" i="16"/>
  <c r="S35" i="16"/>
  <c r="S29" i="16"/>
  <c r="AA29" i="16"/>
  <c r="S25" i="16"/>
  <c r="AA25" i="16"/>
  <c r="T49" i="16"/>
  <c r="T43" i="16"/>
  <c r="T39" i="16"/>
  <c r="T35" i="16"/>
  <c r="T31" i="16"/>
  <c r="T29" i="16"/>
  <c r="T25" i="16"/>
  <c r="U55" i="16"/>
  <c r="AC55" i="16"/>
  <c r="AC53" i="16"/>
  <c r="U53" i="16"/>
  <c r="AC51" i="16"/>
  <c r="U51" i="16"/>
  <c r="AC49" i="16"/>
  <c r="U49" i="16"/>
  <c r="AC47" i="16"/>
  <c r="U47" i="16"/>
  <c r="AC45" i="16"/>
  <c r="U45" i="16"/>
  <c r="AC43" i="16"/>
  <c r="U43" i="16"/>
  <c r="AC41" i="16"/>
  <c r="U41" i="16"/>
  <c r="AC39" i="16"/>
  <c r="U39" i="16"/>
  <c r="AC37" i="16"/>
  <c r="U37" i="16"/>
  <c r="U35" i="16"/>
  <c r="AC35" i="16"/>
  <c r="AC33" i="16"/>
  <c r="U33" i="16"/>
  <c r="AC31" i="16"/>
  <c r="U31" i="16"/>
  <c r="U29" i="16"/>
  <c r="AC29" i="16"/>
  <c r="U27" i="16"/>
  <c r="AC27" i="16"/>
  <c r="AC25" i="16"/>
  <c r="U25" i="16"/>
  <c r="AC23" i="16"/>
  <c r="U23" i="16"/>
  <c r="Z54" i="16"/>
  <c r="R54" i="16"/>
  <c r="Z52" i="16"/>
  <c r="R52" i="16"/>
  <c r="Z50" i="16"/>
  <c r="R50" i="16"/>
  <c r="Z48" i="16"/>
  <c r="R48" i="16"/>
  <c r="Z46" i="16"/>
  <c r="R46" i="16"/>
  <c r="Z44" i="16"/>
  <c r="R44" i="16"/>
  <c r="Z42" i="16"/>
  <c r="R42" i="16"/>
  <c r="Z40" i="16"/>
  <c r="R40" i="16"/>
  <c r="Z38" i="16"/>
  <c r="R38" i="16"/>
  <c r="Z36" i="16"/>
  <c r="R36" i="16"/>
  <c r="Z34" i="16"/>
  <c r="R34" i="16"/>
  <c r="Z32" i="16"/>
  <c r="R32" i="16"/>
  <c r="Z30" i="16"/>
  <c r="R30" i="16"/>
  <c r="Z28" i="16"/>
  <c r="R28" i="16"/>
  <c r="Z26" i="16"/>
  <c r="R26" i="16"/>
  <c r="Z24" i="16"/>
  <c r="R24" i="16"/>
  <c r="Z22" i="16"/>
  <c r="R22" i="16"/>
  <c r="BO11" i="17"/>
  <c r="BO13" i="17"/>
  <c r="BO26" i="17"/>
  <c r="BO29" i="17"/>
  <c r="BO37" i="17"/>
  <c r="BO40" i="17"/>
  <c r="BO42" i="17"/>
  <c r="BO44" i="17"/>
  <c r="BO45" i="17"/>
  <c r="BO22" i="17"/>
  <c r="AL43" i="18"/>
  <c r="BO14" i="17"/>
  <c r="BO25" i="17"/>
  <c r="BO27" i="17"/>
  <c r="BO30" i="17"/>
  <c r="BO34" i="17"/>
  <c r="BO39" i="17"/>
  <c r="BO41" i="17"/>
  <c r="BO15" i="17"/>
  <c r="BO16" i="17"/>
  <c r="BO12" i="17"/>
  <c r="BO17" i="17"/>
  <c r="BO19" i="17"/>
  <c r="BO20" i="17"/>
  <c r="BO21" i="17"/>
  <c r="BO23" i="17"/>
  <c r="BO24" i="17"/>
  <c r="BO31" i="17"/>
  <c r="BO32" i="17"/>
  <c r="BO33" i="17"/>
  <c r="BO35" i="17"/>
  <c r="BO36" i="17"/>
  <c r="BO43" i="17"/>
  <c r="AM3" i="18"/>
  <c r="AL3" i="18"/>
  <c r="P9" i="18"/>
  <c r="AB9" i="18"/>
  <c r="AZ26" i="64" l="1"/>
  <c r="AZ26" i="58"/>
  <c r="AZ26" i="63"/>
  <c r="AZ42" i="64"/>
  <c r="AZ51" i="63"/>
  <c r="AZ38" i="63"/>
  <c r="AZ42" i="58"/>
  <c r="BC37" i="64"/>
  <c r="BC33" i="64"/>
  <c r="BC37" i="58"/>
  <c r="BC33" i="58"/>
  <c r="BC46" i="63"/>
  <c r="BC33" i="63"/>
  <c r="BC49" i="64"/>
  <c r="BC45" i="63"/>
  <c r="BC49" i="58"/>
  <c r="BC58" i="63"/>
  <c r="BA31" i="64"/>
  <c r="BA31" i="63"/>
  <c r="BA31" i="58"/>
  <c r="BB30" i="64"/>
  <c r="BB30" i="58"/>
  <c r="BB30" i="63"/>
  <c r="BB50" i="64"/>
  <c r="BB59" i="63"/>
  <c r="BB50" i="58"/>
  <c r="BA30" i="64"/>
  <c r="BA30" i="63"/>
  <c r="BA30" i="58"/>
  <c r="BA42" i="64"/>
  <c r="BA51" i="63"/>
  <c r="BA38" i="63"/>
  <c r="BA42" i="58"/>
  <c r="BK25" i="64"/>
  <c r="BK25" i="63"/>
  <c r="BK25" i="58"/>
  <c r="AZ37" i="64"/>
  <c r="AZ33" i="64"/>
  <c r="AZ46" i="63"/>
  <c r="AZ33" i="63"/>
  <c r="AZ33" i="58"/>
  <c r="AZ37" i="58"/>
  <c r="AZ49" i="64"/>
  <c r="AZ45" i="63"/>
  <c r="AZ49" i="58"/>
  <c r="AZ58" i="63"/>
  <c r="BM34" i="64"/>
  <c r="BM47" i="63"/>
  <c r="BM38" i="64"/>
  <c r="BM38" i="58"/>
  <c r="BM34" i="58"/>
  <c r="BM34" i="63"/>
  <c r="BM59" i="63"/>
  <c r="BM50" i="58"/>
  <c r="BM50" i="64"/>
  <c r="BB22" i="63"/>
  <c r="BB22" i="64"/>
  <c r="BB22" i="58"/>
  <c r="BM22" i="64"/>
  <c r="BM22" i="63"/>
  <c r="BM22" i="58"/>
  <c r="AZ20" i="64"/>
  <c r="AZ20" i="63"/>
  <c r="AZ20" i="58"/>
  <c r="BI19" i="64"/>
  <c r="BG19" i="64" s="1"/>
  <c r="BI19" i="58"/>
  <c r="BG19" i="58" s="1"/>
  <c r="BI19" i="63"/>
  <c r="BG19" i="63" s="1"/>
  <c r="AH15" i="58"/>
  <c r="AH15" i="64"/>
  <c r="BJ30" i="63"/>
  <c r="BJ30" i="64"/>
  <c r="BJ30" i="58"/>
  <c r="BJ42" i="64"/>
  <c r="BJ38" i="63"/>
  <c r="BJ42" i="58"/>
  <c r="BJ51" i="63"/>
  <c r="BM25" i="64"/>
  <c r="BM25" i="63"/>
  <c r="BM25" i="58"/>
  <c r="BM33" i="64"/>
  <c r="BM37" i="64"/>
  <c r="BM46" i="63"/>
  <c r="BM37" i="58"/>
  <c r="BM33" i="63"/>
  <c r="BM33" i="58"/>
  <c r="BM45" i="64"/>
  <c r="BM45" i="58"/>
  <c r="BM41" i="63"/>
  <c r="BM54" i="63"/>
  <c r="BB41" i="64"/>
  <c r="BB50" i="63"/>
  <c r="BB41" i="58"/>
  <c r="BB37" i="63"/>
  <c r="BA50" i="63"/>
  <c r="BA41" i="64"/>
  <c r="BA41" i="58"/>
  <c r="BA37" i="63"/>
  <c r="BB24" i="64"/>
  <c r="BB24" i="63"/>
  <c r="BB24" i="58"/>
  <c r="BB44" i="64"/>
  <c r="BB53" i="63"/>
  <c r="BB44" i="58"/>
  <c r="BB40" i="63"/>
  <c r="BK26" i="63"/>
  <c r="BK26" i="64"/>
  <c r="BK26" i="58"/>
  <c r="BK38" i="64"/>
  <c r="BK34" i="63"/>
  <c r="BK47" i="63"/>
  <c r="BK34" i="58"/>
  <c r="BK34" i="64"/>
  <c r="BK38" i="58"/>
  <c r="BK51" i="63"/>
  <c r="BK42" i="58"/>
  <c r="BK42" i="64"/>
  <c r="BK38" i="63"/>
  <c r="BK50" i="64"/>
  <c r="BK59" i="63"/>
  <c r="BK50" i="58"/>
  <c r="BB60" i="63"/>
  <c r="BB51" i="64"/>
  <c r="BB51" i="58"/>
  <c r="BK33" i="64"/>
  <c r="BK37" i="58"/>
  <c r="BK37" i="64"/>
  <c r="BK46" i="63"/>
  <c r="BK33" i="58"/>
  <c r="BK33" i="63"/>
  <c r="AZ31" i="64"/>
  <c r="AZ31" i="58"/>
  <c r="AZ31" i="63"/>
  <c r="AZ43" i="64"/>
  <c r="AZ43" i="58"/>
  <c r="AZ52" i="63"/>
  <c r="AZ39" i="63"/>
  <c r="BJ51" i="64"/>
  <c r="BJ60" i="63"/>
  <c r="BJ51" i="58"/>
  <c r="BC24" i="64"/>
  <c r="BC24" i="58"/>
  <c r="BC24" i="63"/>
  <c r="BC32" i="64"/>
  <c r="BC32" i="63"/>
  <c r="BC32" i="58"/>
  <c r="BC44" i="58"/>
  <c r="BC53" i="63"/>
  <c r="BC44" i="64"/>
  <c r="BC40" i="63"/>
  <c r="BA35" i="64"/>
  <c r="BA39" i="64"/>
  <c r="BA48" i="63"/>
  <c r="BA39" i="58"/>
  <c r="BA35" i="58"/>
  <c r="BA35" i="63"/>
  <c r="BA51" i="64"/>
  <c r="BA60" i="63"/>
  <c r="BA51" i="58"/>
  <c r="BK22" i="64"/>
  <c r="BK22" i="63"/>
  <c r="BK22" i="58"/>
  <c r="BK19" i="64"/>
  <c r="BK19" i="63"/>
  <c r="BK19" i="58"/>
  <c r="AZ23" i="64"/>
  <c r="AZ23" i="58"/>
  <c r="AZ23" i="63"/>
  <c r="BC22" i="64"/>
  <c r="BC22" i="63"/>
  <c r="BC22" i="58"/>
  <c r="BB21" i="64"/>
  <c r="BB21" i="63"/>
  <c r="BB21" i="58"/>
  <c r="BK23" i="63"/>
  <c r="BK23" i="58"/>
  <c r="BK23" i="64"/>
  <c r="BJ20" i="64"/>
  <c r="BJ20" i="63"/>
  <c r="BJ20" i="58"/>
  <c r="BM19" i="64"/>
  <c r="BM19" i="63"/>
  <c r="BM19" i="58"/>
  <c r="BK18" i="64"/>
  <c r="BK18" i="63"/>
  <c r="BK18" i="58"/>
  <c r="X15" i="63"/>
  <c r="X15" i="11"/>
  <c r="S15" i="64"/>
  <c r="S15" i="58"/>
  <c r="N15" i="64"/>
  <c r="N15" i="58"/>
  <c r="AZ34" i="64"/>
  <c r="AZ38" i="64"/>
  <c r="AZ38" i="58"/>
  <c r="AZ34" i="58"/>
  <c r="AZ47" i="63"/>
  <c r="AZ34" i="63"/>
  <c r="BM29" i="64"/>
  <c r="BM29" i="63"/>
  <c r="BM29" i="58"/>
  <c r="BC45" i="64"/>
  <c r="BC54" i="63"/>
  <c r="BC45" i="58"/>
  <c r="BC41" i="63"/>
  <c r="BB42" i="64"/>
  <c r="BB42" i="58"/>
  <c r="BB51" i="63"/>
  <c r="BB38" i="63"/>
  <c r="BA26" i="64"/>
  <c r="BA26" i="63"/>
  <c r="BA26" i="58"/>
  <c r="BK46" i="64"/>
  <c r="BK55" i="63"/>
  <c r="BK42" i="63"/>
  <c r="BK46" i="58"/>
  <c r="BB25" i="64"/>
  <c r="BB25" i="63"/>
  <c r="BB25" i="58"/>
  <c r="BA37" i="64"/>
  <c r="BA33" i="64"/>
  <c r="BA46" i="63"/>
  <c r="BA33" i="63"/>
  <c r="BA37" i="58"/>
  <c r="BA33" i="58"/>
  <c r="AZ25" i="64"/>
  <c r="AZ25" i="58"/>
  <c r="AZ25" i="63"/>
  <c r="AZ50" i="63"/>
  <c r="AZ37" i="63"/>
  <c r="AZ41" i="58"/>
  <c r="AZ41" i="64"/>
  <c r="BM26" i="64"/>
  <c r="BM26" i="58"/>
  <c r="BM26" i="63"/>
  <c r="BM42" i="64"/>
  <c r="BM51" i="63"/>
  <c r="BM38" i="63"/>
  <c r="BM42" i="58"/>
  <c r="BK54" i="63"/>
  <c r="BK45" i="64"/>
  <c r="BK45" i="58"/>
  <c r="BK41" i="63"/>
  <c r="BA19" i="64"/>
  <c r="BA19" i="63"/>
  <c r="BA19" i="58"/>
  <c r="BJ19" i="64"/>
  <c r="BJ19" i="63"/>
  <c r="BJ19" i="58"/>
  <c r="BC19" i="63"/>
  <c r="BC19" i="58"/>
  <c r="BC19" i="64"/>
  <c r="N15" i="63"/>
  <c r="N15" i="11"/>
  <c r="BJ26" i="63"/>
  <c r="BJ26" i="58"/>
  <c r="BJ26" i="64"/>
  <c r="BJ38" i="64"/>
  <c r="BJ34" i="63"/>
  <c r="BJ34" i="58"/>
  <c r="BJ34" i="64"/>
  <c r="BJ47" i="63"/>
  <c r="BJ38" i="58"/>
  <c r="BJ46" i="64"/>
  <c r="BJ42" i="63"/>
  <c r="BJ46" i="58"/>
  <c r="BJ55" i="63"/>
  <c r="BJ50" i="64"/>
  <c r="BJ59" i="63"/>
  <c r="BJ50" i="58"/>
  <c r="BC29" i="64"/>
  <c r="BC29" i="63"/>
  <c r="BC29" i="58"/>
  <c r="BC41" i="64"/>
  <c r="BC41" i="58"/>
  <c r="BC37" i="63"/>
  <c r="BC50" i="63"/>
  <c r="BM49" i="64"/>
  <c r="BM58" i="63"/>
  <c r="BM45" i="63"/>
  <c r="BM49" i="58"/>
  <c r="BK27" i="63"/>
  <c r="BK27" i="58"/>
  <c r="BK27" i="64"/>
  <c r="BB32" i="64"/>
  <c r="BB32" i="63"/>
  <c r="BB32" i="58"/>
  <c r="BK30" i="64"/>
  <c r="BK30" i="58"/>
  <c r="BK30" i="63"/>
  <c r="BA46" i="64"/>
  <c r="BA55" i="63"/>
  <c r="BA46" i="58"/>
  <c r="BA42" i="63"/>
  <c r="BB29" i="64"/>
  <c r="BB29" i="63"/>
  <c r="BB29" i="58"/>
  <c r="BA25" i="64"/>
  <c r="BA25" i="63"/>
  <c r="BA25" i="58"/>
  <c r="BK58" i="63"/>
  <c r="BK49" i="64"/>
  <c r="BK49" i="58"/>
  <c r="BK45" i="63"/>
  <c r="AZ27" i="64"/>
  <c r="AZ27" i="58"/>
  <c r="AZ27" i="63"/>
  <c r="BJ39" i="64"/>
  <c r="BJ35" i="64"/>
  <c r="BJ35" i="63"/>
  <c r="BJ35" i="58"/>
  <c r="BJ39" i="58"/>
  <c r="BJ48" i="63"/>
  <c r="AZ47" i="64"/>
  <c r="AZ56" i="63"/>
  <c r="AZ43" i="63"/>
  <c r="AZ47" i="58"/>
  <c r="BC28" i="64"/>
  <c r="BC28" i="58"/>
  <c r="BC28" i="63"/>
  <c r="BC49" i="63"/>
  <c r="BC40" i="58"/>
  <c r="BC36" i="64"/>
  <c r="BC36" i="63"/>
  <c r="BC36" i="58"/>
  <c r="BC40" i="64"/>
  <c r="BC48" i="64"/>
  <c r="BC57" i="63"/>
  <c r="BC44" i="63"/>
  <c r="BC48" i="58"/>
  <c r="BA20" i="64"/>
  <c r="BA20" i="63"/>
  <c r="BA20" i="58"/>
  <c r="AH15" i="63"/>
  <c r="AH15" i="11"/>
  <c r="AZ24" i="64"/>
  <c r="AZ24" i="63"/>
  <c r="AZ24" i="58"/>
  <c r="AZ28" i="64"/>
  <c r="AZ28" i="58"/>
  <c r="AZ28" i="63"/>
  <c r="AZ32" i="64"/>
  <c r="AZ32" i="58"/>
  <c r="AZ32" i="63"/>
  <c r="AZ40" i="64"/>
  <c r="AZ36" i="64"/>
  <c r="AZ49" i="63"/>
  <c r="AZ36" i="58"/>
  <c r="AZ36" i="63"/>
  <c r="AZ40" i="58"/>
  <c r="AZ44" i="64"/>
  <c r="AZ53" i="63"/>
  <c r="AZ40" i="63"/>
  <c r="AZ44" i="58"/>
  <c r="AZ57" i="63"/>
  <c r="AZ48" i="64"/>
  <c r="AZ48" i="58"/>
  <c r="AZ44" i="63"/>
  <c r="BC27" i="64"/>
  <c r="BC27" i="63"/>
  <c r="BC27" i="58"/>
  <c r="BM31" i="64"/>
  <c r="BM31" i="63"/>
  <c r="BM31" i="58"/>
  <c r="BC48" i="63"/>
  <c r="BC39" i="64"/>
  <c r="BC39" i="58"/>
  <c r="BC35" i="58"/>
  <c r="BC35" i="64"/>
  <c r="BC35" i="63"/>
  <c r="BC43" i="64"/>
  <c r="BC39" i="63"/>
  <c r="BC43" i="58"/>
  <c r="BC52" i="63"/>
  <c r="BC47" i="64"/>
  <c r="BC43" i="63"/>
  <c r="BC47" i="58"/>
  <c r="BC56" i="63"/>
  <c r="BC51" i="64"/>
  <c r="BC51" i="58"/>
  <c r="BC60" i="63"/>
  <c r="BB27" i="64"/>
  <c r="BB27" i="63"/>
  <c r="BB27" i="58"/>
  <c r="BB54" i="63"/>
  <c r="BB45" i="58"/>
  <c r="BB45" i="64"/>
  <c r="BB41" i="63"/>
  <c r="BA27" i="64"/>
  <c r="BA27" i="63"/>
  <c r="BA27" i="58"/>
  <c r="BK41" i="64"/>
  <c r="BK50" i="63"/>
  <c r="BK37" i="63"/>
  <c r="BK41" i="58"/>
  <c r="BB26" i="64"/>
  <c r="BB26" i="63"/>
  <c r="BB26" i="58"/>
  <c r="BB38" i="64"/>
  <c r="BB47" i="63"/>
  <c r="BB34" i="58"/>
  <c r="BB34" i="63"/>
  <c r="BB38" i="58"/>
  <c r="BB34" i="64"/>
  <c r="BB46" i="64"/>
  <c r="BB55" i="63"/>
  <c r="BB42" i="63"/>
  <c r="BB46" i="58"/>
  <c r="BA24" i="64"/>
  <c r="BA24" i="63"/>
  <c r="BA24" i="58"/>
  <c r="BA28" i="64"/>
  <c r="BA28" i="63"/>
  <c r="BA28" i="58"/>
  <c r="BA32" i="64"/>
  <c r="BA32" i="63"/>
  <c r="BA32" i="58"/>
  <c r="BA40" i="64"/>
  <c r="BA36" i="64"/>
  <c r="BA36" i="63"/>
  <c r="BA40" i="58"/>
  <c r="BA36" i="58"/>
  <c r="BA49" i="63"/>
  <c r="BA44" i="64"/>
  <c r="BA53" i="63"/>
  <c r="BA40" i="63"/>
  <c r="BA44" i="58"/>
  <c r="BK48" i="64"/>
  <c r="BK57" i="63"/>
  <c r="BK48" i="58"/>
  <c r="BK44" i="63"/>
  <c r="BB39" i="64"/>
  <c r="BB35" i="64"/>
  <c r="BB35" i="63"/>
  <c r="BB35" i="58"/>
  <c r="BB48" i="63"/>
  <c r="BB39" i="58"/>
  <c r="BA29" i="64"/>
  <c r="BA29" i="63"/>
  <c r="BA29" i="58"/>
  <c r="BK43" i="64"/>
  <c r="BK52" i="63"/>
  <c r="BK39" i="63"/>
  <c r="BK43" i="58"/>
  <c r="BJ18" i="64"/>
  <c r="BJ18" i="63"/>
  <c r="BJ18" i="58"/>
  <c r="BJ27" i="64"/>
  <c r="BJ27" i="58"/>
  <c r="BJ27" i="63"/>
  <c r="BJ31" i="64"/>
  <c r="BJ31" i="63"/>
  <c r="BJ31" i="58"/>
  <c r="AZ35" i="64"/>
  <c r="AZ39" i="64"/>
  <c r="AZ48" i="63"/>
  <c r="AZ35" i="63"/>
  <c r="AZ39" i="58"/>
  <c r="AZ35" i="58"/>
  <c r="BJ52" i="63"/>
  <c r="BJ39" i="63"/>
  <c r="BJ43" i="58"/>
  <c r="BJ43" i="64"/>
  <c r="BJ47" i="64"/>
  <c r="BJ56" i="63"/>
  <c r="BJ43" i="63"/>
  <c r="BJ47" i="58"/>
  <c r="AZ51" i="64"/>
  <c r="AZ60" i="63"/>
  <c r="AZ51" i="58"/>
  <c r="BM24" i="64"/>
  <c r="BM24" i="63"/>
  <c r="BM24" i="58"/>
  <c r="BM28" i="64"/>
  <c r="BM28" i="63"/>
  <c r="BM28" i="58"/>
  <c r="BM32" i="64"/>
  <c r="BM32" i="63"/>
  <c r="BM32" i="58"/>
  <c r="BM36" i="64"/>
  <c r="BM40" i="64"/>
  <c r="BM49" i="63"/>
  <c r="BM40" i="58"/>
  <c r="BM36" i="58"/>
  <c r="BM36" i="63"/>
  <c r="BM44" i="64"/>
  <c r="BM40" i="63"/>
  <c r="BM44" i="58"/>
  <c r="BM53" i="63"/>
  <c r="BM57" i="63"/>
  <c r="BM48" i="64"/>
  <c r="BM48" i="58"/>
  <c r="BM44" i="63"/>
  <c r="BK39" i="64"/>
  <c r="BK48" i="63"/>
  <c r="BK39" i="58"/>
  <c r="BK35" i="58"/>
  <c r="BK35" i="64"/>
  <c r="BK35" i="63"/>
  <c r="BK60" i="63"/>
  <c r="BK51" i="58"/>
  <c r="BK51" i="64"/>
  <c r="BA22" i="64"/>
  <c r="BA22" i="63"/>
  <c r="BA22" i="58"/>
  <c r="BK20" i="64"/>
  <c r="BK20" i="58"/>
  <c r="BK20" i="63"/>
  <c r="BJ21" i="63"/>
  <c r="BJ21" i="58"/>
  <c r="BJ21" i="64"/>
  <c r="BC20" i="64"/>
  <c r="BC20" i="63"/>
  <c r="BC20" i="58"/>
  <c r="BB19" i="64"/>
  <c r="BB19" i="63"/>
  <c r="BB19" i="58"/>
  <c r="BB23" i="64"/>
  <c r="BB23" i="63"/>
  <c r="BB23" i="58"/>
  <c r="BA23" i="64"/>
  <c r="BA23" i="63"/>
  <c r="BA23" i="58"/>
  <c r="BJ22" i="63"/>
  <c r="BJ22" i="58"/>
  <c r="BJ22" i="64"/>
  <c r="BM23" i="64"/>
  <c r="BM23" i="58"/>
  <c r="BM23" i="63"/>
  <c r="BM21" i="64"/>
  <c r="BM21" i="63"/>
  <c r="BM21" i="58"/>
  <c r="X15" i="64"/>
  <c r="X15" i="58"/>
  <c r="AZ18" i="58"/>
  <c r="AZ18" i="64"/>
  <c r="AZ18" i="63"/>
  <c r="S15" i="63"/>
  <c r="S15" i="11"/>
  <c r="BI18" i="64"/>
  <c r="BG18" i="64" s="1"/>
  <c r="BI18" i="58"/>
  <c r="BG18" i="58" s="1"/>
  <c r="BI18" i="63"/>
  <c r="BG18" i="63" s="1"/>
  <c r="AZ30" i="64"/>
  <c r="AZ30" i="58"/>
  <c r="AZ30" i="63"/>
  <c r="AZ55" i="63"/>
  <c r="AZ46" i="58"/>
  <c r="AZ42" i="63"/>
  <c r="AZ46" i="64"/>
  <c r="AZ59" i="63"/>
  <c r="AZ50" i="58"/>
  <c r="AZ50" i="64"/>
  <c r="BC25" i="64"/>
  <c r="BC25" i="63"/>
  <c r="BC25" i="58"/>
  <c r="BM50" i="63"/>
  <c r="BM41" i="58"/>
  <c r="BM37" i="63"/>
  <c r="BM41" i="64"/>
  <c r="BB37" i="64"/>
  <c r="BB33" i="64"/>
  <c r="BB37" i="58"/>
  <c r="BB46" i="63"/>
  <c r="BB33" i="63"/>
  <c r="BB33" i="58"/>
  <c r="BA47" i="64"/>
  <c r="BA56" i="63"/>
  <c r="BA47" i="58"/>
  <c r="BA43" i="63"/>
  <c r="BA34" i="64"/>
  <c r="BA38" i="64"/>
  <c r="BA47" i="63"/>
  <c r="BA34" i="58"/>
  <c r="BA34" i="63"/>
  <c r="BA38" i="58"/>
  <c r="BA50" i="64"/>
  <c r="BA50" i="58"/>
  <c r="BA59" i="63"/>
  <c r="BB56" i="63"/>
  <c r="BB47" i="64"/>
  <c r="BB43" i="63"/>
  <c r="BB47" i="58"/>
  <c r="BA49" i="64"/>
  <c r="BA58" i="63"/>
  <c r="BA49" i="58"/>
  <c r="BA45" i="63"/>
  <c r="AZ29" i="64"/>
  <c r="AZ29" i="63"/>
  <c r="AZ29" i="58"/>
  <c r="AZ45" i="64"/>
  <c r="AZ41" i="63"/>
  <c r="AZ45" i="58"/>
  <c r="AZ54" i="63"/>
  <c r="BM30" i="64"/>
  <c r="BM30" i="63"/>
  <c r="BM30" i="58"/>
  <c r="BM55" i="63"/>
  <c r="BM46" i="58"/>
  <c r="BM46" i="64"/>
  <c r="BM42" i="63"/>
  <c r="BJ23" i="64"/>
  <c r="BJ23" i="63"/>
  <c r="BJ23" i="58"/>
  <c r="BA21" i="64"/>
  <c r="BA21" i="63"/>
  <c r="BA21" i="58"/>
  <c r="BA18" i="64"/>
  <c r="BA18" i="63"/>
  <c r="BA18" i="58"/>
  <c r="AC15" i="58"/>
  <c r="AC15" i="64"/>
  <c r="BJ24" i="64"/>
  <c r="BJ24" i="58"/>
  <c r="BJ24" i="63"/>
  <c r="BJ28" i="64"/>
  <c r="BJ28" i="63"/>
  <c r="BJ28" i="58"/>
  <c r="BJ32" i="64"/>
  <c r="BJ32" i="63"/>
  <c r="BJ32" i="58"/>
  <c r="BJ40" i="64"/>
  <c r="BJ36" i="64"/>
  <c r="BJ36" i="58"/>
  <c r="BJ36" i="63"/>
  <c r="BJ40" i="58"/>
  <c r="BJ49" i="63"/>
  <c r="BJ44" i="64"/>
  <c r="BJ53" i="63"/>
  <c r="BJ40" i="63"/>
  <c r="BJ44" i="58"/>
  <c r="BJ48" i="64"/>
  <c r="BJ44" i="63"/>
  <c r="BJ57" i="63"/>
  <c r="BJ48" i="58"/>
  <c r="BM27" i="64"/>
  <c r="BM27" i="63"/>
  <c r="BM27" i="58"/>
  <c r="BC31" i="63"/>
  <c r="BC31" i="64"/>
  <c r="BC31" i="58"/>
  <c r="BM35" i="64"/>
  <c r="BM39" i="64"/>
  <c r="BM48" i="63"/>
  <c r="BM35" i="63"/>
  <c r="BM35" i="58"/>
  <c r="BM39" i="58"/>
  <c r="BM43" i="64"/>
  <c r="BM43" i="58"/>
  <c r="BM52" i="63"/>
  <c r="BM39" i="63"/>
  <c r="BM47" i="64"/>
  <c r="BM56" i="63"/>
  <c r="BM43" i="63"/>
  <c r="BM47" i="58"/>
  <c r="BM51" i="64"/>
  <c r="BM60" i="63"/>
  <c r="BM51" i="58"/>
  <c r="BB31" i="63"/>
  <c r="BB31" i="64"/>
  <c r="BB31" i="58"/>
  <c r="BB58" i="63"/>
  <c r="BB49" i="58"/>
  <c r="BB49" i="64"/>
  <c r="BB45" i="63"/>
  <c r="BK31" i="63"/>
  <c r="BK31" i="58"/>
  <c r="BK31" i="64"/>
  <c r="BK56" i="63"/>
  <c r="BK47" i="58"/>
  <c r="BK47" i="64"/>
  <c r="BK43" i="63"/>
  <c r="BB28" i="64"/>
  <c r="BB28" i="63"/>
  <c r="BB28" i="58"/>
  <c r="BB36" i="64"/>
  <c r="BB49" i="63"/>
  <c r="BB40" i="58"/>
  <c r="BB36" i="58"/>
  <c r="BB40" i="64"/>
  <c r="BB36" i="63"/>
  <c r="BB48" i="64"/>
  <c r="BB44" i="63"/>
  <c r="BB57" i="63"/>
  <c r="BB48" i="58"/>
  <c r="BK24" i="64"/>
  <c r="BK24" i="58"/>
  <c r="BK24" i="63"/>
  <c r="BK28" i="64"/>
  <c r="BK28" i="63"/>
  <c r="BK28" i="58"/>
  <c r="BK32" i="64"/>
  <c r="BK32" i="63"/>
  <c r="BK32" i="58"/>
  <c r="BK36" i="64"/>
  <c r="BK40" i="64"/>
  <c r="BK40" i="58"/>
  <c r="BK49" i="63"/>
  <c r="BK36" i="63"/>
  <c r="BK36" i="58"/>
  <c r="BK44" i="64"/>
  <c r="BK53" i="63"/>
  <c r="BK40" i="63"/>
  <c r="BK44" i="58"/>
  <c r="BA48" i="64"/>
  <c r="BA44" i="63"/>
  <c r="BA48" i="58"/>
  <c r="BA57" i="63"/>
  <c r="BB43" i="64"/>
  <c r="BB52" i="63"/>
  <c r="BB39" i="63"/>
  <c r="BB43" i="58"/>
  <c r="BK29" i="64"/>
  <c r="BK29" i="63"/>
  <c r="BK29" i="58"/>
  <c r="BA43" i="64"/>
  <c r="BA52" i="63"/>
  <c r="BA39" i="63"/>
  <c r="BA43" i="58"/>
  <c r="BJ25" i="64"/>
  <c r="BJ25" i="63"/>
  <c r="BJ25" i="58"/>
  <c r="BJ29" i="64"/>
  <c r="BJ29" i="63"/>
  <c r="BJ29" i="58"/>
  <c r="BJ37" i="64"/>
  <c r="BJ33" i="64"/>
  <c r="BJ33" i="63"/>
  <c r="BJ46" i="63"/>
  <c r="BJ37" i="58"/>
  <c r="BJ33" i="58"/>
  <c r="BJ41" i="64"/>
  <c r="BJ50" i="63"/>
  <c r="BJ37" i="63"/>
  <c r="BJ41" i="58"/>
  <c r="BJ45" i="64"/>
  <c r="BJ54" i="63"/>
  <c r="BJ41" i="63"/>
  <c r="BJ45" i="58"/>
  <c r="BJ49" i="64"/>
  <c r="BJ58" i="63"/>
  <c r="BJ49" i="58"/>
  <c r="BJ45" i="63"/>
  <c r="BC26" i="64"/>
  <c r="BC26" i="63"/>
  <c r="BC26" i="58"/>
  <c r="BC30" i="64"/>
  <c r="BC30" i="63"/>
  <c r="BC30" i="58"/>
  <c r="BC38" i="64"/>
  <c r="BC34" i="64"/>
  <c r="BC47" i="63"/>
  <c r="BC34" i="63"/>
  <c r="BC38" i="58"/>
  <c r="BC34" i="58"/>
  <c r="BC42" i="64"/>
  <c r="BC51" i="63"/>
  <c r="BC38" i="63"/>
  <c r="BC42" i="58"/>
  <c r="BC46" i="64"/>
  <c r="BC55" i="63"/>
  <c r="BC42" i="63"/>
  <c r="BC46" i="58"/>
  <c r="BC50" i="64"/>
  <c r="BC59" i="63"/>
  <c r="BC50" i="58"/>
  <c r="BA45" i="64"/>
  <c r="BA54" i="63"/>
  <c r="BA41" i="63"/>
  <c r="BA45" i="58"/>
  <c r="BB20" i="58"/>
  <c r="BB20" i="63"/>
  <c r="BB20" i="64"/>
  <c r="BM18" i="64"/>
  <c r="BM18" i="58"/>
  <c r="BM18" i="63"/>
  <c r="AZ21" i="63"/>
  <c r="AZ21" i="64"/>
  <c r="AZ21" i="58"/>
  <c r="BM20" i="63"/>
  <c r="BM20" i="58"/>
  <c r="BM20" i="64"/>
  <c r="AZ19" i="64"/>
  <c r="AZ19" i="58"/>
  <c r="AZ19" i="63"/>
  <c r="BK21" i="64"/>
  <c r="BK21" i="58"/>
  <c r="BK21" i="63"/>
  <c r="BB18" i="64"/>
  <c r="BB18" i="63"/>
  <c r="BB18" i="58"/>
  <c r="AZ22" i="64"/>
  <c r="AZ22" i="58"/>
  <c r="AZ22" i="63"/>
  <c r="BC23" i="64"/>
  <c r="BC23" i="63"/>
  <c r="BC23" i="58"/>
  <c r="BC21" i="64"/>
  <c r="BC21" i="63"/>
  <c r="BC21" i="58"/>
  <c r="AC15" i="11"/>
  <c r="AC15" i="63"/>
  <c r="AY18" i="64"/>
  <c r="AW18" i="64" s="1"/>
  <c r="AY18" i="63"/>
  <c r="AW18" i="63" s="1"/>
  <c r="AY18" i="58"/>
  <c r="AW18" i="58" s="1"/>
  <c r="BJ28" i="11"/>
  <c r="BJ36" i="11"/>
  <c r="BJ49" i="11"/>
  <c r="AZ30" i="11"/>
  <c r="AZ51" i="11"/>
  <c r="AZ38" i="11"/>
  <c r="BM29" i="11"/>
  <c r="BC54" i="11"/>
  <c r="BC41" i="11"/>
  <c r="BJ26" i="11"/>
  <c r="BJ30" i="11"/>
  <c r="BJ47" i="11"/>
  <c r="BJ34" i="11"/>
  <c r="BJ38" i="11"/>
  <c r="BJ51" i="11"/>
  <c r="BJ42" i="11"/>
  <c r="BJ55" i="11"/>
  <c r="BJ59" i="11"/>
  <c r="BM25" i="11"/>
  <c r="BC29" i="11"/>
  <c r="BM33" i="11"/>
  <c r="BM46" i="11"/>
  <c r="BC50" i="11"/>
  <c r="BC37" i="11"/>
  <c r="BM54" i="11"/>
  <c r="BM41" i="11"/>
  <c r="BM58" i="11"/>
  <c r="BM45" i="11"/>
  <c r="BB37" i="11"/>
  <c r="BB50" i="11"/>
  <c r="BK27" i="11"/>
  <c r="BA37" i="11"/>
  <c r="BA50" i="11"/>
  <c r="BB24" i="11"/>
  <c r="BB32" i="11"/>
  <c r="BB40" i="11"/>
  <c r="BB53" i="11"/>
  <c r="BK26" i="11"/>
  <c r="BK30" i="11"/>
  <c r="BK34" i="11"/>
  <c r="BK47" i="11"/>
  <c r="BK51" i="11"/>
  <c r="BK38" i="11"/>
  <c r="BA55" i="11"/>
  <c r="BA42" i="11"/>
  <c r="BK59" i="11"/>
  <c r="BB29" i="11"/>
  <c r="BB60" i="11"/>
  <c r="BA25" i="11"/>
  <c r="BK46" i="11"/>
  <c r="BK33" i="11"/>
  <c r="BK58" i="11"/>
  <c r="BK45" i="11"/>
  <c r="AZ27" i="11"/>
  <c r="AZ31" i="11"/>
  <c r="BJ35" i="11"/>
  <c r="BJ48" i="11"/>
  <c r="AZ52" i="11"/>
  <c r="AZ39" i="11"/>
  <c r="AZ56" i="11"/>
  <c r="AZ43" i="11"/>
  <c r="BJ60" i="11"/>
  <c r="BC24" i="11"/>
  <c r="BC28" i="11"/>
  <c r="BC32" i="11"/>
  <c r="BC36" i="11"/>
  <c r="BC49" i="11"/>
  <c r="BC53" i="11"/>
  <c r="BC40" i="11"/>
  <c r="BC57" i="11"/>
  <c r="BC44" i="11"/>
  <c r="BA60" i="11"/>
  <c r="BK22" i="11"/>
  <c r="BA20" i="11"/>
  <c r="BK19" i="11"/>
  <c r="AZ23" i="11"/>
  <c r="BC22" i="11"/>
  <c r="BB21" i="11"/>
  <c r="BK23" i="11"/>
  <c r="BJ20" i="11"/>
  <c r="BM19" i="11"/>
  <c r="BK18" i="11"/>
  <c r="BJ32" i="11"/>
  <c r="BM27" i="11"/>
  <c r="AZ59" i="11"/>
  <c r="BC25" i="11"/>
  <c r="BM50" i="11"/>
  <c r="BM37" i="11"/>
  <c r="AZ24" i="11"/>
  <c r="AZ28" i="11"/>
  <c r="AZ32" i="11"/>
  <c r="AZ49" i="11"/>
  <c r="AZ36" i="11"/>
  <c r="AZ53" i="11"/>
  <c r="AZ40" i="11"/>
  <c r="AZ57" i="11"/>
  <c r="AZ44" i="11"/>
  <c r="BC27" i="11"/>
  <c r="BM31" i="11"/>
  <c r="BC52" i="11"/>
  <c r="BC39" i="11"/>
  <c r="BC56" i="11"/>
  <c r="BC43" i="11"/>
  <c r="BC60" i="11"/>
  <c r="BB27" i="11"/>
  <c r="BB41" i="11"/>
  <c r="BB54" i="11"/>
  <c r="BA27" i="11"/>
  <c r="BK50" i="11"/>
  <c r="BK37" i="11"/>
  <c r="BB26" i="11"/>
  <c r="BB55" i="11"/>
  <c r="BB42" i="11"/>
  <c r="BA24" i="11"/>
  <c r="BA28" i="11"/>
  <c r="BA32" i="11"/>
  <c r="BA49" i="11"/>
  <c r="BA36" i="11"/>
  <c r="BA40" i="11"/>
  <c r="BA53" i="11"/>
  <c r="BK57" i="11"/>
  <c r="BK44" i="11"/>
  <c r="BA29" i="11"/>
  <c r="BK52" i="11"/>
  <c r="BK39" i="11"/>
  <c r="BJ18" i="11"/>
  <c r="BJ27" i="11"/>
  <c r="BJ31" i="11"/>
  <c r="BJ39" i="11"/>
  <c r="BJ52" i="11"/>
  <c r="BJ43" i="11"/>
  <c r="BJ56" i="11"/>
  <c r="AZ60" i="11"/>
  <c r="BM24" i="11"/>
  <c r="BM28" i="11"/>
  <c r="BM32" i="11"/>
  <c r="BM36" i="11"/>
  <c r="BM49" i="11"/>
  <c r="BM53" i="11"/>
  <c r="BM40" i="11"/>
  <c r="BM44" i="11"/>
  <c r="BM57" i="11"/>
  <c r="BK48" i="11"/>
  <c r="BK35" i="11"/>
  <c r="BK60" i="11"/>
  <c r="BA22" i="11"/>
  <c r="BK20" i="11"/>
  <c r="BJ21" i="11"/>
  <c r="BC20" i="11"/>
  <c r="BB19" i="11"/>
  <c r="BB23" i="11"/>
  <c r="BA23" i="11"/>
  <c r="BJ22" i="11"/>
  <c r="BM23" i="11"/>
  <c r="BM21" i="11"/>
  <c r="AZ18" i="11"/>
  <c r="BI18" i="11"/>
  <c r="BG18" i="11" s="1"/>
  <c r="BJ24" i="11"/>
  <c r="BJ40" i="11"/>
  <c r="BJ53" i="11"/>
  <c r="BC31" i="11"/>
  <c r="BM35" i="11"/>
  <c r="BM48" i="11"/>
  <c r="BM52" i="11"/>
  <c r="BM39" i="11"/>
  <c r="BM56" i="11"/>
  <c r="BM43" i="11"/>
  <c r="BM60" i="11"/>
  <c r="BB31" i="11"/>
  <c r="BB45" i="11"/>
  <c r="BB58" i="11"/>
  <c r="BK31" i="11"/>
  <c r="BK56" i="11"/>
  <c r="BK43" i="11"/>
  <c r="BB28" i="11"/>
  <c r="BB49" i="11"/>
  <c r="BB36" i="11"/>
  <c r="BB57" i="11"/>
  <c r="BB44" i="11"/>
  <c r="BK24" i="11"/>
  <c r="BK28" i="11"/>
  <c r="BK32" i="11"/>
  <c r="BK49" i="11"/>
  <c r="BK36" i="11"/>
  <c r="BK53" i="11"/>
  <c r="BK40" i="11"/>
  <c r="BA57" i="11"/>
  <c r="BA44" i="11"/>
  <c r="BB39" i="11"/>
  <c r="BB52" i="11"/>
  <c r="BK29" i="11"/>
  <c r="BA39" i="11"/>
  <c r="BA52" i="11"/>
  <c r="BJ25" i="11"/>
  <c r="BJ29" i="11"/>
  <c r="BJ33" i="11"/>
  <c r="BJ46" i="11"/>
  <c r="BJ37" i="11"/>
  <c r="BJ50" i="11"/>
  <c r="BJ41" i="11"/>
  <c r="BJ54" i="11"/>
  <c r="BJ45" i="11"/>
  <c r="BJ58" i="11"/>
  <c r="BC26" i="11"/>
  <c r="BC30" i="11"/>
  <c r="BC38" i="11"/>
  <c r="BC51" i="11"/>
  <c r="BC42" i="11"/>
  <c r="BC55" i="11"/>
  <c r="BC59" i="11"/>
  <c r="BA41" i="11"/>
  <c r="BA54" i="11"/>
  <c r="BB20" i="11"/>
  <c r="BM18" i="11"/>
  <c r="AZ21" i="11"/>
  <c r="BM20" i="11"/>
  <c r="AZ19" i="11"/>
  <c r="BK21" i="11"/>
  <c r="BB18" i="11"/>
  <c r="AZ22" i="11"/>
  <c r="BC23" i="11"/>
  <c r="BC21" i="11"/>
  <c r="AY18" i="11"/>
  <c r="AW18" i="11" s="1"/>
  <c r="BJ44" i="11"/>
  <c r="BJ57" i="11"/>
  <c r="AZ26" i="11"/>
  <c r="AZ55" i="11"/>
  <c r="AZ42" i="11"/>
  <c r="BC46" i="11"/>
  <c r="BC33" i="11"/>
  <c r="BC58" i="11"/>
  <c r="BC45" i="11"/>
  <c r="BB46" i="11"/>
  <c r="BB33" i="11"/>
  <c r="BA31" i="11"/>
  <c r="BA43" i="11"/>
  <c r="BA56" i="11"/>
  <c r="BB30" i="11"/>
  <c r="BB51" i="11"/>
  <c r="BB38" i="11"/>
  <c r="BB59" i="11"/>
  <c r="BA26" i="11"/>
  <c r="BA30" i="11"/>
  <c r="BA51" i="11"/>
  <c r="BA38" i="11"/>
  <c r="BK55" i="11"/>
  <c r="BK42" i="11"/>
  <c r="BA59" i="11"/>
  <c r="BB25" i="11"/>
  <c r="BB43" i="11"/>
  <c r="BB56" i="11"/>
  <c r="BK25" i="11"/>
  <c r="BA46" i="11"/>
  <c r="BA33" i="11"/>
  <c r="BA45" i="11"/>
  <c r="BA58" i="11"/>
  <c r="AZ25" i="11"/>
  <c r="AZ29" i="11"/>
  <c r="AZ46" i="11"/>
  <c r="AZ33" i="11"/>
  <c r="AZ50" i="11"/>
  <c r="AZ37" i="11"/>
  <c r="AZ54" i="11"/>
  <c r="AZ41" i="11"/>
  <c r="AZ58" i="11"/>
  <c r="AZ45" i="11"/>
  <c r="BM26" i="11"/>
  <c r="BM30" i="11"/>
  <c r="BM47" i="11"/>
  <c r="BM34" i="11"/>
  <c r="BM38" i="11"/>
  <c r="BM51" i="11"/>
  <c r="BM42" i="11"/>
  <c r="BM55" i="11"/>
  <c r="BM59" i="11"/>
  <c r="BK54" i="11"/>
  <c r="BK41" i="11"/>
  <c r="BB22" i="11"/>
  <c r="BA19" i="11"/>
  <c r="BJ23" i="11"/>
  <c r="BM22" i="11"/>
  <c r="BJ19" i="11"/>
  <c r="BA21" i="11"/>
  <c r="AZ20" i="11"/>
  <c r="BC19" i="11"/>
  <c r="BA18" i="11"/>
  <c r="BI19" i="11"/>
  <c r="BG19" i="11" s="1"/>
  <c r="BB34" i="11"/>
  <c r="BB47" i="11"/>
  <c r="BC47" i="11"/>
  <c r="BC34" i="11"/>
  <c r="AZ47" i="11"/>
  <c r="AZ34" i="11"/>
  <c r="BA47" i="11"/>
  <c r="BA34" i="11"/>
  <c r="BC35" i="11"/>
  <c r="BC48" i="11"/>
  <c r="BB48" i="11"/>
  <c r="BB35" i="11"/>
  <c r="AZ35" i="11"/>
  <c r="AZ48" i="11"/>
  <c r="BA48" i="11"/>
  <c r="BA35" i="11"/>
  <c r="Q17" i="16"/>
  <c r="BL8" i="17"/>
  <c r="A13" i="17"/>
  <c r="A16" i="17"/>
  <c r="A12" i="17"/>
  <c r="G24" i="5"/>
  <c r="A15" i="17"/>
  <c r="A10" i="17"/>
  <c r="C10" i="17" s="1"/>
  <c r="K50" i="17" s="1"/>
  <c r="A11" i="17"/>
  <c r="B18" i="16"/>
  <c r="F24" i="5"/>
  <c r="F35" i="5"/>
  <c r="E10" i="5"/>
  <c r="E9" i="5"/>
  <c r="E8" i="5"/>
  <c r="E7" i="5"/>
  <c r="E6" i="5"/>
  <c r="E5" i="5"/>
  <c r="E4" i="5"/>
  <c r="C43" i="5"/>
  <c r="C42" i="5"/>
  <c r="C38" i="5"/>
  <c r="C37" i="5"/>
  <c r="G43" i="5"/>
  <c r="G42" i="5"/>
  <c r="G38" i="5"/>
  <c r="G37" i="5"/>
  <c r="AY19" i="64" l="1"/>
  <c r="AW19" i="64" s="1"/>
  <c r="AY19" i="63"/>
  <c r="AW19" i="63" s="1"/>
  <c r="AY19" i="58"/>
  <c r="AW19" i="58" s="1"/>
  <c r="AY19" i="11"/>
  <c r="AW19" i="11" s="1"/>
  <c r="C11" i="17"/>
  <c r="C12" i="17" s="1"/>
  <c r="C13" i="17" s="1"/>
  <c r="C14" i="17" s="1"/>
  <c r="C15" i="17" s="1"/>
  <c r="C16" i="17" s="1"/>
  <c r="D10" i="17" s="1"/>
  <c r="Q18" i="16"/>
  <c r="B19" i="16"/>
  <c r="B20" i="16" s="1"/>
  <c r="Y18" i="16"/>
  <c r="B29" i="5"/>
  <c r="BI20" i="64" l="1"/>
  <c r="BG20" i="64" s="1"/>
  <c r="BI20" i="58"/>
  <c r="BG20" i="58" s="1"/>
  <c r="BI20" i="63"/>
  <c r="BG20" i="63" s="1"/>
  <c r="AY20" i="64"/>
  <c r="AW20" i="64" s="1"/>
  <c r="AY20" i="63"/>
  <c r="AW20" i="63" s="1"/>
  <c r="AY20" i="58"/>
  <c r="AW20" i="58" s="1"/>
  <c r="AY20" i="11"/>
  <c r="AW20" i="11" s="1"/>
  <c r="Q19" i="16"/>
  <c r="BI20" i="11"/>
  <c r="BG20" i="11" s="1"/>
  <c r="B21" i="16"/>
  <c r="B22" i="16" s="1"/>
  <c r="Y20" i="16"/>
  <c r="C50" i="17"/>
  <c r="Y19" i="16"/>
  <c r="L50" i="17"/>
  <c r="D11" i="17"/>
  <c r="B30" i="5"/>
  <c r="B31" i="5" s="1"/>
  <c r="B32" i="5" s="1"/>
  <c r="B33" i="5" s="1"/>
  <c r="B34" i="5" s="1"/>
  <c r="AY21" i="64" l="1"/>
  <c r="AW21" i="64" s="1"/>
  <c r="AY21" i="63"/>
  <c r="AW21" i="63" s="1"/>
  <c r="AY21" i="58"/>
  <c r="AW21" i="58" s="1"/>
  <c r="BI22" i="64"/>
  <c r="BG22" i="64" s="1"/>
  <c r="BI22" i="63"/>
  <c r="BG22" i="63" s="1"/>
  <c r="BI22" i="58"/>
  <c r="BG22" i="58" s="1"/>
  <c r="BI21" i="64"/>
  <c r="BG21" i="64" s="1"/>
  <c r="BI21" i="63"/>
  <c r="BG21" i="63" s="1"/>
  <c r="BI21" i="58"/>
  <c r="BG21" i="58" s="1"/>
  <c r="B23" i="16"/>
  <c r="Y22" i="16"/>
  <c r="AY21" i="11"/>
  <c r="AW21" i="11" s="1"/>
  <c r="BI21" i="11"/>
  <c r="BG21" i="11" s="1"/>
  <c r="BI22" i="11"/>
  <c r="BG22" i="11" s="1"/>
  <c r="Q20" i="16"/>
  <c r="D12" i="17"/>
  <c r="D13" i="17" s="1"/>
  <c r="D14" i="17" s="1"/>
  <c r="D15" i="17" s="1"/>
  <c r="D16" i="17" s="1"/>
  <c r="E10" i="17" s="1"/>
  <c r="AY22" i="64" l="1"/>
  <c r="AW22" i="64" s="1"/>
  <c r="AY22" i="63"/>
  <c r="AW22" i="63" s="1"/>
  <c r="AY22" i="58"/>
  <c r="AW22" i="58" s="1"/>
  <c r="BI24" i="64"/>
  <c r="BG24" i="64" s="1"/>
  <c r="BI24" i="63"/>
  <c r="BG24" i="63" s="1"/>
  <c r="BI24" i="58"/>
  <c r="BG24" i="58" s="1"/>
  <c r="AY22" i="11"/>
  <c r="AW22" i="11" s="1"/>
  <c r="BI24" i="11"/>
  <c r="BG24" i="11" s="1"/>
  <c r="B24" i="16"/>
  <c r="Y23" i="16"/>
  <c r="Y21" i="16"/>
  <c r="Q21" i="16"/>
  <c r="M50" i="17"/>
  <c r="E11" i="17"/>
  <c r="D50" i="17"/>
  <c r="AY23" i="64" l="1"/>
  <c r="AW23" i="64" s="1"/>
  <c r="AY23" i="58"/>
  <c r="AW23" i="58" s="1"/>
  <c r="AY23" i="63"/>
  <c r="AW23" i="63" s="1"/>
  <c r="BI23" i="64"/>
  <c r="BG23" i="64" s="1"/>
  <c r="BI23" i="58"/>
  <c r="BG23" i="58" s="1"/>
  <c r="BI23" i="63"/>
  <c r="BG23" i="63" s="1"/>
  <c r="BI25" i="64"/>
  <c r="BG25" i="64" s="1"/>
  <c r="BI25" i="58"/>
  <c r="BG25" i="58" s="1"/>
  <c r="BI25" i="63"/>
  <c r="BG25" i="63" s="1"/>
  <c r="BI23" i="11"/>
  <c r="BG23" i="11" s="1"/>
  <c r="B25" i="16"/>
  <c r="Y24" i="16"/>
  <c r="AY23" i="11"/>
  <c r="AW23" i="11" s="1"/>
  <c r="BI25" i="11"/>
  <c r="BG25" i="11" s="1"/>
  <c r="Q22" i="16"/>
  <c r="E12" i="17"/>
  <c r="E13" i="17" s="1"/>
  <c r="E14" i="17" s="1"/>
  <c r="E15" i="17" s="1"/>
  <c r="E16" i="17" s="1"/>
  <c r="F10" i="17" s="1"/>
  <c r="BI26" i="64" l="1"/>
  <c r="BG26" i="64" s="1"/>
  <c r="BI26" i="63"/>
  <c r="BG26" i="63" s="1"/>
  <c r="BI26" i="58"/>
  <c r="BG26" i="58" s="1"/>
  <c r="AY24" i="64"/>
  <c r="AW24" i="64" s="1"/>
  <c r="AY24" i="58"/>
  <c r="AW24" i="58" s="1"/>
  <c r="AY24" i="63"/>
  <c r="AW24" i="63" s="1"/>
  <c r="AY24" i="11"/>
  <c r="AW24" i="11" s="1"/>
  <c r="B26" i="16"/>
  <c r="Y25" i="16"/>
  <c r="BI26" i="11"/>
  <c r="BG26" i="11" s="1"/>
  <c r="Q23" i="16"/>
  <c r="N50" i="17"/>
  <c r="F11" i="17"/>
  <c r="E50" i="17"/>
  <c r="AY25" i="63" l="1"/>
  <c r="AW25" i="63" s="1"/>
  <c r="AY25" i="64"/>
  <c r="AW25" i="64" s="1"/>
  <c r="AY25" i="58"/>
  <c r="AW25" i="58" s="1"/>
  <c r="BI27" i="64"/>
  <c r="BG27" i="64" s="1"/>
  <c r="BI27" i="63"/>
  <c r="BG27" i="63" s="1"/>
  <c r="BI27" i="58"/>
  <c r="BG27" i="58" s="1"/>
  <c r="B27" i="16"/>
  <c r="Y26" i="16"/>
  <c r="Q26" i="16"/>
  <c r="AY25" i="11"/>
  <c r="AW25" i="11" s="1"/>
  <c r="BI27" i="11"/>
  <c r="BG27" i="11" s="1"/>
  <c r="Q24" i="16"/>
  <c r="F12" i="17"/>
  <c r="F13" i="17" s="1"/>
  <c r="F14" i="17" s="1"/>
  <c r="F15" i="17" s="1"/>
  <c r="F16" i="17" s="1"/>
  <c r="G10" i="17" s="1"/>
  <c r="AY28" i="64" l="1"/>
  <c r="AW28" i="64" s="1"/>
  <c r="AY28" i="58"/>
  <c r="AW28" i="58" s="1"/>
  <c r="AY28" i="63"/>
  <c r="AW28" i="63" s="1"/>
  <c r="AY26" i="63"/>
  <c r="AW26" i="63" s="1"/>
  <c r="AY26" i="58"/>
  <c r="AW26" i="58" s="1"/>
  <c r="AY26" i="64"/>
  <c r="AW26" i="64" s="1"/>
  <c r="BI28" i="64"/>
  <c r="BG28" i="64" s="1"/>
  <c r="BI28" i="63"/>
  <c r="BG28" i="63" s="1"/>
  <c r="BI28" i="58"/>
  <c r="BG28" i="58" s="1"/>
  <c r="AY26" i="11"/>
  <c r="AW26" i="11" s="1"/>
  <c r="BI28" i="11"/>
  <c r="BG28" i="11" s="1"/>
  <c r="B28" i="16"/>
  <c r="Y27" i="16"/>
  <c r="Q27" i="16"/>
  <c r="AY28" i="11"/>
  <c r="AW28" i="11" s="1"/>
  <c r="Q25" i="16"/>
  <c r="O50" i="17"/>
  <c r="G11" i="17"/>
  <c r="F50" i="17"/>
  <c r="AY29" i="64" l="1"/>
  <c r="AW29" i="64" s="1"/>
  <c r="AY29" i="63"/>
  <c r="AW29" i="63" s="1"/>
  <c r="AY29" i="58"/>
  <c r="AW29" i="58" s="1"/>
  <c r="BI29" i="64"/>
  <c r="BG29" i="64" s="1"/>
  <c r="BI29" i="58"/>
  <c r="BG29" i="58" s="1"/>
  <c r="BI29" i="63"/>
  <c r="BG29" i="63" s="1"/>
  <c r="AY27" i="64"/>
  <c r="AW27" i="64" s="1"/>
  <c r="AY27" i="63"/>
  <c r="AW27" i="63" s="1"/>
  <c r="AY27" i="58"/>
  <c r="AW27" i="58" s="1"/>
  <c r="B29" i="16"/>
  <c r="Q28" i="16"/>
  <c r="Y28" i="16"/>
  <c r="AY27" i="11"/>
  <c r="AW27" i="11" s="1"/>
  <c r="AY29" i="11"/>
  <c r="AW29" i="11" s="1"/>
  <c r="BI29" i="11"/>
  <c r="BG29" i="11" s="1"/>
  <c r="G12" i="17"/>
  <c r="G13" i="17" s="1"/>
  <c r="G14" i="17" s="1"/>
  <c r="G15" i="17" s="1"/>
  <c r="G16" i="17" s="1"/>
  <c r="H10" i="17" s="1"/>
  <c r="BI30" i="64" l="1"/>
  <c r="BG30" i="64" s="1"/>
  <c r="BI30" i="63"/>
  <c r="BG30" i="63" s="1"/>
  <c r="BI30" i="58"/>
  <c r="BG30" i="58" s="1"/>
  <c r="AY30" i="64"/>
  <c r="AW30" i="64" s="1"/>
  <c r="AY30" i="63"/>
  <c r="AW30" i="63" s="1"/>
  <c r="AY30" i="58"/>
  <c r="AW30" i="58" s="1"/>
  <c r="BI30" i="11"/>
  <c r="BG30" i="11" s="1"/>
  <c r="AY30" i="11"/>
  <c r="AW30" i="11" s="1"/>
  <c r="B30" i="16"/>
  <c r="Q29" i="16"/>
  <c r="Y29" i="16"/>
  <c r="G50" i="17"/>
  <c r="P50" i="17"/>
  <c r="Q50" i="17" s="1"/>
  <c r="H11" i="17"/>
  <c r="BI31" i="64" l="1"/>
  <c r="BG31" i="64" s="1"/>
  <c r="BI31" i="63"/>
  <c r="BG31" i="63" s="1"/>
  <c r="BI31" i="58"/>
  <c r="BG31" i="58" s="1"/>
  <c r="AY31" i="64"/>
  <c r="AW31" i="64" s="1"/>
  <c r="AY31" i="58"/>
  <c r="AW31" i="58" s="1"/>
  <c r="AY31" i="63"/>
  <c r="AW31" i="63" s="1"/>
  <c r="AY31" i="11"/>
  <c r="AW31" i="11" s="1"/>
  <c r="B31" i="16"/>
  <c r="Q30" i="16"/>
  <c r="Y30" i="16"/>
  <c r="BI31" i="11"/>
  <c r="BG31" i="11" s="1"/>
  <c r="H12" i="17"/>
  <c r="BI32" i="64" l="1"/>
  <c r="BG32" i="64" s="1"/>
  <c r="BI32" i="63"/>
  <c r="BG32" i="63" s="1"/>
  <c r="BI32" i="58"/>
  <c r="BG32" i="58" s="1"/>
  <c r="AY32" i="64"/>
  <c r="AW32" i="64" s="1"/>
  <c r="AY32" i="63"/>
  <c r="AW32" i="63" s="1"/>
  <c r="AY32" i="58"/>
  <c r="AW32" i="58" s="1"/>
  <c r="BI32" i="11"/>
  <c r="BG32" i="11" s="1"/>
  <c r="AY32" i="11"/>
  <c r="AW32" i="11" s="1"/>
  <c r="B32" i="16"/>
  <c r="Q31" i="16"/>
  <c r="Y31" i="16"/>
  <c r="H13" i="17"/>
  <c r="BI33" i="64" l="1"/>
  <c r="BG33" i="64" s="1"/>
  <c r="BI37" i="64"/>
  <c r="BI46" i="63"/>
  <c r="BI33" i="63"/>
  <c r="BG33" i="63" s="1"/>
  <c r="BI37" i="58"/>
  <c r="BI33" i="58"/>
  <c r="BG33" i="58" s="1"/>
  <c r="AY37" i="64"/>
  <c r="AY33" i="64"/>
  <c r="AW33" i="64" s="1"/>
  <c r="AY33" i="58"/>
  <c r="AW33" i="58" s="1"/>
  <c r="AY33" i="63"/>
  <c r="AW33" i="63" s="1"/>
  <c r="AY46" i="63"/>
  <c r="AY37" i="58"/>
  <c r="BI33" i="11"/>
  <c r="BG33" i="11" s="1"/>
  <c r="BI46" i="11"/>
  <c r="AY46" i="11"/>
  <c r="AY33" i="11"/>
  <c r="AW33" i="11" s="1"/>
  <c r="B33" i="16"/>
  <c r="Y32" i="16"/>
  <c r="H14" i="17"/>
  <c r="BI34" i="64" l="1"/>
  <c r="BG34" i="64" s="1"/>
  <c r="BI47" i="63"/>
  <c r="BI38" i="58"/>
  <c r="BI38" i="64"/>
  <c r="BI34" i="58"/>
  <c r="BG34" i="58" s="1"/>
  <c r="BI34" i="63"/>
  <c r="BG34" i="63" s="1"/>
  <c r="BI47" i="11"/>
  <c r="BI34" i="11"/>
  <c r="BG34" i="11" s="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Q33" i="16"/>
  <c r="Y33" i="16"/>
  <c r="H15" i="17"/>
  <c r="BI35" i="64" l="1"/>
  <c r="BG35" i="64" s="1"/>
  <c r="BI48" i="63"/>
  <c r="BI39" i="64"/>
  <c r="BI35" i="63"/>
  <c r="BG35" i="63" s="1"/>
  <c r="BI39" i="58"/>
  <c r="BI35" i="58"/>
  <c r="BG35" i="58" s="1"/>
  <c r="AY35" i="64"/>
  <c r="AW35" i="64" s="1"/>
  <c r="AY39" i="64"/>
  <c r="AY48" i="63"/>
  <c r="AY39" i="58"/>
  <c r="AY35" i="63"/>
  <c r="AW35" i="63" s="1"/>
  <c r="AY35" i="58"/>
  <c r="AW35" i="58" s="1"/>
  <c r="BI35" i="11"/>
  <c r="BG35" i="11" s="1"/>
  <c r="BI48" i="11"/>
  <c r="AY48" i="11"/>
  <c r="AY35" i="11"/>
  <c r="AW35" i="11" s="1"/>
  <c r="H16" i="17"/>
  <c r="K10" i="17" s="1"/>
  <c r="AV28" i="58" l="1"/>
  <c r="AV32" i="58"/>
  <c r="AV22" i="58"/>
  <c r="AV31" i="58"/>
  <c r="AV18" i="58"/>
  <c r="AV36" i="58"/>
  <c r="AV35" i="58"/>
  <c r="AV29" i="58"/>
  <c r="AV30" i="58"/>
  <c r="AV24" i="58"/>
  <c r="AV27" i="58"/>
  <c r="AV25" i="58"/>
  <c r="AV19" i="58"/>
  <c r="AV26" i="58"/>
  <c r="AV23" i="58"/>
  <c r="AV21" i="58"/>
  <c r="AV20" i="58"/>
  <c r="AV34" i="58"/>
  <c r="AV33" i="58"/>
  <c r="BF20" i="63"/>
  <c r="BF29" i="63"/>
  <c r="BF35" i="63"/>
  <c r="BF38" i="63"/>
  <c r="BF27" i="63"/>
  <c r="BF45" i="63"/>
  <c r="BF34" i="63"/>
  <c r="BF18" i="63"/>
  <c r="BF26" i="63"/>
  <c r="BF42" i="63"/>
  <c r="BF32" i="63"/>
  <c r="BF30" i="63"/>
  <c r="BF37" i="63"/>
  <c r="BF41" i="63"/>
  <c r="BF21" i="63"/>
  <c r="BF24" i="63"/>
  <c r="BF25" i="63"/>
  <c r="BF36" i="63"/>
  <c r="BF44" i="63"/>
  <c r="BF23" i="63"/>
  <c r="BF40" i="63"/>
  <c r="BF31" i="63"/>
  <c r="BF43" i="63"/>
  <c r="BF19" i="63"/>
  <c r="BF33" i="63"/>
  <c r="BF39" i="63"/>
  <c r="BF22" i="63"/>
  <c r="BF28" i="63"/>
  <c r="AV41" i="63"/>
  <c r="AV29" i="63"/>
  <c r="AV34" i="63"/>
  <c r="AV25" i="63"/>
  <c r="AV27" i="63"/>
  <c r="AV45" i="63"/>
  <c r="AV36" i="63"/>
  <c r="AV44" i="63"/>
  <c r="AV23" i="63"/>
  <c r="AV20" i="63"/>
  <c r="AV19" i="63"/>
  <c r="AV38" i="63"/>
  <c r="AV31" i="63"/>
  <c r="AV42" i="63"/>
  <c r="AV30" i="63"/>
  <c r="AV39" i="63"/>
  <c r="AV21" i="63"/>
  <c r="AV22" i="63"/>
  <c r="AV35" i="63"/>
  <c r="AV26" i="63"/>
  <c r="AV37" i="63"/>
  <c r="AV24" i="63"/>
  <c r="AV33" i="63"/>
  <c r="AV32" i="63"/>
  <c r="AV28" i="63"/>
  <c r="AV43" i="63"/>
  <c r="AV40" i="63"/>
  <c r="AV18" i="63"/>
  <c r="AV25" i="64"/>
  <c r="AV28" i="64"/>
  <c r="AV23" i="64"/>
  <c r="AV35" i="64"/>
  <c r="AV29" i="64"/>
  <c r="AV31" i="64"/>
  <c r="AV22" i="64"/>
  <c r="AV20" i="64"/>
  <c r="AV19" i="64"/>
  <c r="AV34" i="64"/>
  <c r="AV21" i="64"/>
  <c r="AV33" i="64"/>
  <c r="AV18" i="64"/>
  <c r="AV27" i="64"/>
  <c r="AV32" i="64"/>
  <c r="AV36" i="64"/>
  <c r="AV30" i="64"/>
  <c r="AV24" i="64"/>
  <c r="AV26" i="64"/>
  <c r="BF25" i="58"/>
  <c r="BF28" i="58"/>
  <c r="BF24" i="58"/>
  <c r="BF18" i="58"/>
  <c r="BF30" i="58"/>
  <c r="BF36" i="58"/>
  <c r="BF19" i="58"/>
  <c r="BF23" i="58"/>
  <c r="BF32" i="58"/>
  <c r="BF22" i="58"/>
  <c r="BF31" i="58"/>
  <c r="BF26" i="58"/>
  <c r="BF34" i="58"/>
  <c r="BF33" i="58"/>
  <c r="BF27" i="58"/>
  <c r="BF35" i="58"/>
  <c r="BF21" i="58"/>
  <c r="BF20" i="58"/>
  <c r="BF29" i="58"/>
  <c r="BF34" i="64"/>
  <c r="BF35" i="64"/>
  <c r="BF30" i="64"/>
  <c r="BF25" i="64"/>
  <c r="BF28" i="64"/>
  <c r="BF27" i="64"/>
  <c r="BF22" i="64"/>
  <c r="BF31" i="64"/>
  <c r="BF20" i="64"/>
  <c r="BF32" i="64"/>
  <c r="BF26" i="64"/>
  <c r="BF19" i="64"/>
  <c r="BF29" i="64"/>
  <c r="BF18" i="64"/>
  <c r="BF23" i="64"/>
  <c r="BF24" i="64"/>
  <c r="BF36" i="64"/>
  <c r="BF21" i="64"/>
  <c r="BF33" i="64"/>
  <c r="AV18" i="11"/>
  <c r="AV45" i="11"/>
  <c r="AV19" i="11"/>
  <c r="AV40" i="11"/>
  <c r="AV36" i="11"/>
  <c r="AV41" i="11"/>
  <c r="AV38" i="11"/>
  <c r="AV30" i="11"/>
  <c r="AV29" i="11"/>
  <c r="AV42" i="11"/>
  <c r="AV22" i="11"/>
  <c r="AV32" i="11"/>
  <c r="AV20" i="11"/>
  <c r="AV24" i="11"/>
  <c r="AV39" i="11"/>
  <c r="AV37" i="11"/>
  <c r="AV23" i="11"/>
  <c r="AV33" i="11"/>
  <c r="AV43" i="11"/>
  <c r="AV34" i="11"/>
  <c r="AV27" i="11"/>
  <c r="AV26" i="11"/>
  <c r="AV28" i="11"/>
  <c r="AV35" i="11"/>
  <c r="AV44" i="11"/>
  <c r="AV25" i="11"/>
  <c r="AV31" i="11"/>
  <c r="AV21" i="11"/>
  <c r="BF36" i="11"/>
  <c r="BF18" i="11"/>
  <c r="BF24" i="11"/>
  <c r="BF37" i="11"/>
  <c r="BF32" i="11"/>
  <c r="BF23" i="11"/>
  <c r="BF38" i="11"/>
  <c r="BF40" i="11"/>
  <c r="BF27" i="11"/>
  <c r="BF21" i="11"/>
  <c r="BF28" i="11"/>
  <c r="BF26" i="11"/>
  <c r="BF22" i="11"/>
  <c r="BF19" i="11"/>
  <c r="BF39" i="11"/>
  <c r="BF20" i="11"/>
  <c r="BF41" i="11"/>
  <c r="BF44" i="11"/>
  <c r="BF43" i="11"/>
  <c r="BF45" i="11"/>
  <c r="BF42" i="11"/>
  <c r="BF29" i="11"/>
  <c r="BF33" i="11"/>
  <c r="BF31" i="11"/>
  <c r="BF34" i="11"/>
  <c r="BF30" i="11"/>
  <c r="BF25" i="11"/>
  <c r="BF35" i="11"/>
  <c r="H50" i="17"/>
  <c r="I50" i="17" s="1"/>
  <c r="J50" i="17" s="1"/>
  <c r="K51" i="17"/>
  <c r="K11" i="17"/>
  <c r="BZ33" i="64" l="1"/>
  <c r="K33" i="64" s="1"/>
  <c r="BX33" i="64"/>
  <c r="E33" i="64" s="1"/>
  <c r="BU33" i="64"/>
  <c r="BV33" i="64"/>
  <c r="C33" i="64" s="1"/>
  <c r="BW33" i="64"/>
  <c r="D33" i="64" s="1"/>
  <c r="BY33" i="64"/>
  <c r="F33" i="64" s="1"/>
  <c r="BX23" i="64"/>
  <c r="E23" i="64" s="1"/>
  <c r="BZ23" i="64"/>
  <c r="K23" i="64" s="1"/>
  <c r="BW23" i="64"/>
  <c r="D23" i="64" s="1"/>
  <c r="BU23" i="64"/>
  <c r="BY23" i="64"/>
  <c r="F23" i="64" s="1"/>
  <c r="BV23" i="64"/>
  <c r="C23" i="64" s="1"/>
  <c r="BX26" i="64"/>
  <c r="E26" i="64" s="1"/>
  <c r="BY26" i="64"/>
  <c r="F26" i="64" s="1"/>
  <c r="BV26" i="64"/>
  <c r="C26" i="64" s="1"/>
  <c r="BW26" i="64"/>
  <c r="D26" i="64" s="1"/>
  <c r="BU26" i="64"/>
  <c r="BZ26" i="64"/>
  <c r="K26" i="64" s="1"/>
  <c r="BV22" i="64"/>
  <c r="C22" i="64" s="1"/>
  <c r="BW22" i="64"/>
  <c r="D22" i="64" s="1"/>
  <c r="BZ22" i="64"/>
  <c r="K22" i="64" s="1"/>
  <c r="BY22" i="64"/>
  <c r="F22" i="64" s="1"/>
  <c r="BX22" i="64"/>
  <c r="E22" i="64" s="1"/>
  <c r="BU22" i="64"/>
  <c r="BZ30" i="64"/>
  <c r="K30" i="64" s="1"/>
  <c r="BU30" i="64"/>
  <c r="BY30" i="64"/>
  <c r="F30" i="64" s="1"/>
  <c r="BV30" i="64"/>
  <c r="C30" i="64" s="1"/>
  <c r="BX30" i="64"/>
  <c r="E30" i="64" s="1"/>
  <c r="BW30" i="64"/>
  <c r="D30" i="64" s="1"/>
  <c r="BW20" i="58"/>
  <c r="D20" i="58" s="1"/>
  <c r="BU20" i="58"/>
  <c r="BZ20" i="58"/>
  <c r="G20" i="58" s="1"/>
  <c r="BX20" i="58"/>
  <c r="E20" i="58" s="1"/>
  <c r="BV20" i="58"/>
  <c r="C20" i="58" s="1"/>
  <c r="BY20" i="58"/>
  <c r="F20" i="58" s="1"/>
  <c r="BY33" i="58"/>
  <c r="F33" i="58" s="1"/>
  <c r="BX33" i="58"/>
  <c r="E33" i="58" s="1"/>
  <c r="BU33" i="58"/>
  <c r="BZ33" i="58"/>
  <c r="G33" i="58" s="1"/>
  <c r="BV33" i="58"/>
  <c r="C33" i="58" s="1"/>
  <c r="BW33" i="58"/>
  <c r="D33" i="58" s="1"/>
  <c r="BV22" i="58"/>
  <c r="C22" i="58" s="1"/>
  <c r="BX22" i="58"/>
  <c r="E22" i="58" s="1"/>
  <c r="BY22" i="58"/>
  <c r="F22" i="58" s="1"/>
  <c r="BW22" i="58"/>
  <c r="D22" i="58" s="1"/>
  <c r="BU22" i="58"/>
  <c r="BZ22" i="58"/>
  <c r="G22" i="58" s="1"/>
  <c r="BX36" i="58"/>
  <c r="E36" i="58" s="1"/>
  <c r="BY36" i="58"/>
  <c r="F36" i="58" s="1"/>
  <c r="BZ36" i="58"/>
  <c r="G36" i="58" s="1"/>
  <c r="BW36" i="58"/>
  <c r="D36" i="58" s="1"/>
  <c r="BU36" i="58"/>
  <c r="BV36" i="58"/>
  <c r="C36" i="58" s="1"/>
  <c r="BZ28" i="58"/>
  <c r="G28" i="58" s="1"/>
  <c r="BX28" i="58"/>
  <c r="E28" i="58" s="1"/>
  <c r="BV28" i="58"/>
  <c r="C28" i="58" s="1"/>
  <c r="BU28" i="58"/>
  <c r="BW28" i="58"/>
  <c r="D28" i="58" s="1"/>
  <c r="BY28" i="58"/>
  <c r="F28" i="58" s="1"/>
  <c r="BS30" i="64"/>
  <c r="BT30" i="64"/>
  <c r="BQ30" i="64"/>
  <c r="BO30" i="64"/>
  <c r="BR30" i="64"/>
  <c r="BP30" i="64"/>
  <c r="BQ18" i="64"/>
  <c r="BS18" i="64"/>
  <c r="BP18" i="64"/>
  <c r="BR18" i="64"/>
  <c r="BT18" i="64"/>
  <c r="BO18" i="64"/>
  <c r="BS19" i="64"/>
  <c r="BQ19" i="64"/>
  <c r="BP19" i="64"/>
  <c r="BR19" i="64"/>
  <c r="BO19" i="64"/>
  <c r="BT19" i="64"/>
  <c r="BT29" i="64"/>
  <c r="BS29" i="64"/>
  <c r="BQ29" i="64"/>
  <c r="BP29" i="64"/>
  <c r="BR29" i="64"/>
  <c r="BO29" i="64"/>
  <c r="BR25" i="64"/>
  <c r="BO25" i="64"/>
  <c r="BQ25" i="64"/>
  <c r="BS25" i="64"/>
  <c r="BT25" i="64"/>
  <c r="BP25" i="64"/>
  <c r="BQ28" i="63"/>
  <c r="D28" i="63" s="1"/>
  <c r="BS28" i="63"/>
  <c r="F28" i="63" s="1"/>
  <c r="BP28" i="63"/>
  <c r="C28" i="63" s="1"/>
  <c r="BT28" i="63"/>
  <c r="K28" i="63" s="1"/>
  <c r="BR28" i="63"/>
  <c r="E28" i="63" s="1"/>
  <c r="BO28" i="63"/>
  <c r="BS37" i="63"/>
  <c r="F37" i="63" s="1"/>
  <c r="BR37" i="63"/>
  <c r="E37" i="63" s="1"/>
  <c r="BO37" i="63"/>
  <c r="BT37" i="63"/>
  <c r="K37" i="63" s="1"/>
  <c r="BP37" i="63"/>
  <c r="C37" i="63" s="1"/>
  <c r="B38" i="63" s="1"/>
  <c r="BQ37" i="63"/>
  <c r="D37" i="63" s="1"/>
  <c r="BR21" i="63"/>
  <c r="E21" i="63" s="1"/>
  <c r="BP21" i="63"/>
  <c r="C21" i="63" s="1"/>
  <c r="BT21" i="63"/>
  <c r="K21" i="63" s="1"/>
  <c r="BQ21" i="63"/>
  <c r="D21" i="63" s="1"/>
  <c r="BS21" i="63"/>
  <c r="F21" i="63" s="1"/>
  <c r="BO21" i="63"/>
  <c r="BQ31" i="63"/>
  <c r="D31" i="63" s="1"/>
  <c r="BR31" i="63"/>
  <c r="E31" i="63" s="1"/>
  <c r="BO31" i="63"/>
  <c r="BT31" i="63"/>
  <c r="K31" i="63" s="1"/>
  <c r="BP31" i="63"/>
  <c r="C31" i="63" s="1"/>
  <c r="BS31" i="63"/>
  <c r="F31" i="63" s="1"/>
  <c r="BO23" i="63"/>
  <c r="BS23" i="63"/>
  <c r="F23" i="63" s="1"/>
  <c r="BP23" i="63"/>
  <c r="C23" i="63" s="1"/>
  <c r="BR23" i="63"/>
  <c r="E23" i="63" s="1"/>
  <c r="BT23" i="63"/>
  <c r="K23" i="63" s="1"/>
  <c r="BQ23" i="63"/>
  <c r="D23" i="63" s="1"/>
  <c r="BS27" i="63"/>
  <c r="F27" i="63" s="1"/>
  <c r="BP27" i="63"/>
  <c r="C27" i="63" s="1"/>
  <c r="BR27" i="63"/>
  <c r="E27" i="63" s="1"/>
  <c r="BO27" i="63"/>
  <c r="BT27" i="63"/>
  <c r="K27" i="63" s="1"/>
  <c r="BQ27" i="63"/>
  <c r="D27" i="63" s="1"/>
  <c r="BT41" i="63"/>
  <c r="K41" i="63" s="1"/>
  <c r="BR41" i="63"/>
  <c r="E41" i="63" s="1"/>
  <c r="BO41" i="63"/>
  <c r="BP41" i="63"/>
  <c r="C41" i="63" s="1"/>
  <c r="B42" i="63" s="1"/>
  <c r="BQ41" i="63"/>
  <c r="D41" i="63" s="1"/>
  <c r="BS41" i="63"/>
  <c r="F41" i="63" s="1"/>
  <c r="BX33" i="63"/>
  <c r="BW33" i="63"/>
  <c r="BU33" i="63"/>
  <c r="BZ33" i="63"/>
  <c r="BV33" i="63"/>
  <c r="BY33" i="63"/>
  <c r="BZ40" i="63"/>
  <c r="BX40" i="63"/>
  <c r="BV40" i="63"/>
  <c r="BW40" i="63"/>
  <c r="BY40" i="63"/>
  <c r="BU40" i="63"/>
  <c r="BW25" i="63"/>
  <c r="BX25" i="63"/>
  <c r="BV25" i="63"/>
  <c r="BZ25" i="63"/>
  <c r="BU25" i="63"/>
  <c r="BY25" i="63"/>
  <c r="BX37" i="63"/>
  <c r="BY37" i="63"/>
  <c r="BW37" i="63"/>
  <c r="BZ37" i="63"/>
  <c r="BV37" i="63"/>
  <c r="BU37" i="63"/>
  <c r="BX26" i="63"/>
  <c r="BY26" i="63"/>
  <c r="BW26" i="63"/>
  <c r="BV26" i="63"/>
  <c r="BU26" i="63"/>
  <c r="BZ26" i="63"/>
  <c r="BV27" i="63"/>
  <c r="BY27" i="63"/>
  <c r="BU27" i="63"/>
  <c r="BW27" i="63"/>
  <c r="BX27" i="63"/>
  <c r="BZ27" i="63"/>
  <c r="BX20" i="63"/>
  <c r="BW20" i="63"/>
  <c r="BZ20" i="63"/>
  <c r="BV20" i="63"/>
  <c r="BU20" i="63"/>
  <c r="BY20" i="63"/>
  <c r="BQ21" i="58"/>
  <c r="BS21" i="58"/>
  <c r="BP21" i="58"/>
  <c r="BT21" i="58"/>
  <c r="BO21" i="58"/>
  <c r="BR21" i="58"/>
  <c r="BR25" i="58"/>
  <c r="BQ25" i="58"/>
  <c r="BP25" i="58"/>
  <c r="BT25" i="58"/>
  <c r="BS25" i="58"/>
  <c r="BO25" i="58"/>
  <c r="BR29" i="58"/>
  <c r="BS29" i="58"/>
  <c r="BT29" i="58"/>
  <c r="BQ29" i="58"/>
  <c r="BO29" i="58"/>
  <c r="BP29" i="58"/>
  <c r="BT31" i="58"/>
  <c r="BR31" i="58"/>
  <c r="BP31" i="58"/>
  <c r="BO31" i="58"/>
  <c r="BQ31" i="58"/>
  <c r="BS31" i="58"/>
  <c r="BX21" i="64"/>
  <c r="E21" i="64" s="1"/>
  <c r="BZ21" i="64"/>
  <c r="K21" i="64" s="1"/>
  <c r="BU21" i="64"/>
  <c r="BV21" i="64"/>
  <c r="C21" i="64" s="1"/>
  <c r="BW21" i="64"/>
  <c r="D21" i="64" s="1"/>
  <c r="BY21" i="64"/>
  <c r="F21" i="64" s="1"/>
  <c r="BY18" i="64"/>
  <c r="F18" i="64" s="1"/>
  <c r="BZ18" i="64"/>
  <c r="K18" i="64" s="1"/>
  <c r="BX18" i="64"/>
  <c r="E18" i="64" s="1"/>
  <c r="BU18" i="64"/>
  <c r="BW18" i="64"/>
  <c r="D18" i="64" s="1"/>
  <c r="BV18" i="64"/>
  <c r="C18" i="64" s="1"/>
  <c r="B19" i="64" s="1"/>
  <c r="BX32" i="64"/>
  <c r="E32" i="64" s="1"/>
  <c r="BY32" i="64"/>
  <c r="F32" i="64" s="1"/>
  <c r="BW32" i="64"/>
  <c r="D32" i="64" s="1"/>
  <c r="BU32" i="64"/>
  <c r="BZ32" i="64"/>
  <c r="K32" i="64" s="1"/>
  <c r="BV32" i="64"/>
  <c r="C32" i="64" s="1"/>
  <c r="BY27" i="64"/>
  <c r="F27" i="64" s="1"/>
  <c r="BZ27" i="64"/>
  <c r="K27" i="64" s="1"/>
  <c r="BW27" i="64"/>
  <c r="D27" i="64" s="1"/>
  <c r="BU27" i="64"/>
  <c r="BX27" i="64"/>
  <c r="E27" i="64" s="1"/>
  <c r="BV27" i="64"/>
  <c r="C27" i="64" s="1"/>
  <c r="BY35" i="64"/>
  <c r="F35" i="64" s="1"/>
  <c r="BX35" i="64"/>
  <c r="E35" i="64" s="1"/>
  <c r="BV35" i="64"/>
  <c r="C35" i="64" s="1"/>
  <c r="BU35" i="64"/>
  <c r="BZ35" i="64"/>
  <c r="K35" i="64" s="1"/>
  <c r="BW35" i="64"/>
  <c r="D35" i="64" s="1"/>
  <c r="BU21" i="58"/>
  <c r="BW21" i="58"/>
  <c r="D21" i="58" s="1"/>
  <c r="BZ21" i="58"/>
  <c r="G21" i="58" s="1"/>
  <c r="BY21" i="58"/>
  <c r="F21" i="58" s="1"/>
  <c r="BV21" i="58"/>
  <c r="C21" i="58" s="1"/>
  <c r="BX21" i="58"/>
  <c r="E21" i="58" s="1"/>
  <c r="BZ34" i="58"/>
  <c r="G34" i="58" s="1"/>
  <c r="BX34" i="58"/>
  <c r="E34" i="58" s="1"/>
  <c r="BV34" i="58"/>
  <c r="C34" i="58" s="1"/>
  <c r="BY34" i="58"/>
  <c r="F34" i="58" s="1"/>
  <c r="BU34" i="58"/>
  <c r="BW34" i="58"/>
  <c r="D34" i="58" s="1"/>
  <c r="BX32" i="58"/>
  <c r="E32" i="58" s="1"/>
  <c r="BY32" i="58"/>
  <c r="F32" i="58" s="1"/>
  <c r="BZ32" i="58"/>
  <c r="G32" i="58" s="1"/>
  <c r="BW32" i="58"/>
  <c r="D32" i="58" s="1"/>
  <c r="BU32" i="58"/>
  <c r="BV32" i="58"/>
  <c r="C32" i="58" s="1"/>
  <c r="BZ30" i="58"/>
  <c r="G30" i="58" s="1"/>
  <c r="BV30" i="58"/>
  <c r="C30" i="58" s="1"/>
  <c r="BX30" i="58"/>
  <c r="E30" i="58" s="1"/>
  <c r="BU30" i="58"/>
  <c r="BW30" i="58"/>
  <c r="D30" i="58" s="1"/>
  <c r="BY30" i="58"/>
  <c r="F30" i="58" s="1"/>
  <c r="BZ25" i="58"/>
  <c r="G25" i="58" s="1"/>
  <c r="BU25" i="58"/>
  <c r="BV25" i="58"/>
  <c r="C25" i="58" s="1"/>
  <c r="BY25" i="58"/>
  <c r="F25" i="58" s="1"/>
  <c r="BX25" i="58"/>
  <c r="E25" i="58" s="1"/>
  <c r="BW25" i="58"/>
  <c r="D25" i="58" s="1"/>
  <c r="BS36" i="64"/>
  <c r="BT36" i="64"/>
  <c r="BP36" i="64"/>
  <c r="BO36" i="64"/>
  <c r="BR36" i="64"/>
  <c r="BQ36" i="64"/>
  <c r="BR33" i="64"/>
  <c r="BO33" i="64"/>
  <c r="BQ33" i="64"/>
  <c r="BS33" i="64"/>
  <c r="BT33" i="64"/>
  <c r="BP33" i="64"/>
  <c r="BQ20" i="64"/>
  <c r="BS20" i="64"/>
  <c r="BR20" i="64"/>
  <c r="BO20" i="64"/>
  <c r="BT20" i="64"/>
  <c r="BP20" i="64"/>
  <c r="BT35" i="64"/>
  <c r="BQ35" i="64"/>
  <c r="BP35" i="64"/>
  <c r="BR35" i="64"/>
  <c r="BS35" i="64"/>
  <c r="BO35" i="64"/>
  <c r="BS18" i="63"/>
  <c r="F18" i="63" s="1"/>
  <c r="BP18" i="63"/>
  <c r="C18" i="63" s="1"/>
  <c r="B19" i="63" s="1"/>
  <c r="BR18" i="63"/>
  <c r="E18" i="63" s="1"/>
  <c r="BQ18" i="63"/>
  <c r="D18" i="63" s="1"/>
  <c r="BO18" i="63"/>
  <c r="BT18" i="63"/>
  <c r="K18" i="63" s="1"/>
  <c r="BO32" i="63"/>
  <c r="BP32" i="63"/>
  <c r="C32" i="63" s="1"/>
  <c r="BT32" i="63"/>
  <c r="K32" i="63" s="1"/>
  <c r="BS32" i="63"/>
  <c r="F32" i="63" s="1"/>
  <c r="BR32" i="63"/>
  <c r="E32" i="63" s="1"/>
  <c r="BQ32" i="63"/>
  <c r="D32" i="63" s="1"/>
  <c r="BQ26" i="63"/>
  <c r="D26" i="63" s="1"/>
  <c r="BO26" i="63"/>
  <c r="BP26" i="63"/>
  <c r="C26" i="63" s="1"/>
  <c r="BT26" i="63"/>
  <c r="K26" i="63" s="1"/>
  <c r="BR26" i="63"/>
  <c r="E26" i="63" s="1"/>
  <c r="BS26" i="63"/>
  <c r="F26" i="63" s="1"/>
  <c r="BS39" i="63"/>
  <c r="F39" i="63" s="1"/>
  <c r="BT39" i="63"/>
  <c r="K39" i="63" s="1"/>
  <c r="BQ39" i="63"/>
  <c r="D39" i="63" s="1"/>
  <c r="BO39" i="63"/>
  <c r="BR39" i="63"/>
  <c r="E39" i="63" s="1"/>
  <c r="BP39" i="63"/>
  <c r="C39" i="63" s="1"/>
  <c r="B40" i="63" s="1"/>
  <c r="BR38" i="63"/>
  <c r="E38" i="63" s="1"/>
  <c r="BP38" i="63"/>
  <c r="C38" i="63" s="1"/>
  <c r="B39" i="63" s="1"/>
  <c r="BT38" i="63"/>
  <c r="K38" i="63" s="1"/>
  <c r="BQ38" i="63"/>
  <c r="D38" i="63" s="1"/>
  <c r="BO38" i="63"/>
  <c r="BS38" i="63"/>
  <c r="F38" i="63" s="1"/>
  <c r="BP44" i="63"/>
  <c r="C44" i="63" s="1"/>
  <c r="B45" i="63" s="1"/>
  <c r="BT44" i="63"/>
  <c r="K44" i="63" s="1"/>
  <c r="BO44" i="63"/>
  <c r="BR44" i="63"/>
  <c r="E44" i="63" s="1"/>
  <c r="BQ44" i="63"/>
  <c r="D44" i="63" s="1"/>
  <c r="BS44" i="63"/>
  <c r="F44" i="63" s="1"/>
  <c r="BS25" i="63"/>
  <c r="F25" i="63" s="1"/>
  <c r="BT25" i="63"/>
  <c r="K25" i="63" s="1"/>
  <c r="BR25" i="63"/>
  <c r="E25" i="63" s="1"/>
  <c r="BO25" i="63"/>
  <c r="BP25" i="63"/>
  <c r="C25" i="63" s="1"/>
  <c r="BQ25" i="63"/>
  <c r="D25" i="63" s="1"/>
  <c r="BX28" i="63"/>
  <c r="BY28" i="63"/>
  <c r="BV28" i="63"/>
  <c r="BW28" i="63"/>
  <c r="BZ28" i="63"/>
  <c r="BU28" i="63"/>
  <c r="BY19" i="63"/>
  <c r="BV19" i="63"/>
  <c r="BU19" i="63"/>
  <c r="BZ19" i="63"/>
  <c r="BX19" i="63"/>
  <c r="BW19" i="63"/>
  <c r="BY23" i="63"/>
  <c r="BZ23" i="63"/>
  <c r="BV23" i="63"/>
  <c r="BU23" i="63"/>
  <c r="BX23" i="63"/>
  <c r="BW23" i="63"/>
  <c r="BY24" i="63"/>
  <c r="BZ24" i="63"/>
  <c r="BU24" i="63"/>
  <c r="BV24" i="63"/>
  <c r="BX24" i="63"/>
  <c r="BW24" i="63"/>
  <c r="BZ30" i="63"/>
  <c r="BX30" i="63"/>
  <c r="BV30" i="63"/>
  <c r="BW30" i="63"/>
  <c r="BU30" i="63"/>
  <c r="BY30" i="63"/>
  <c r="BU18" i="63"/>
  <c r="BW18" i="63"/>
  <c r="BZ18" i="63"/>
  <c r="BV18" i="63"/>
  <c r="BY18" i="63"/>
  <c r="BX18" i="63"/>
  <c r="BY38" i="63"/>
  <c r="BX38" i="63"/>
  <c r="BU38" i="63"/>
  <c r="BZ38" i="63"/>
  <c r="BV38" i="63"/>
  <c r="BW38" i="63"/>
  <c r="BR33" i="58"/>
  <c r="BO33" i="58"/>
  <c r="BP33" i="58"/>
  <c r="BQ33" i="58"/>
  <c r="BS33" i="58"/>
  <c r="BT33" i="58"/>
  <c r="BP23" i="58"/>
  <c r="BQ23" i="58"/>
  <c r="BS23" i="58"/>
  <c r="BR23" i="58"/>
  <c r="BT23" i="58"/>
  <c r="BO23" i="58"/>
  <c r="BT27" i="58"/>
  <c r="BR27" i="58"/>
  <c r="BP27" i="58"/>
  <c r="BS27" i="58"/>
  <c r="BO27" i="58"/>
  <c r="BQ27" i="58"/>
  <c r="BT35" i="58"/>
  <c r="BS35" i="58"/>
  <c r="BP35" i="58"/>
  <c r="BR35" i="58"/>
  <c r="BO35" i="58"/>
  <c r="BQ35" i="58"/>
  <c r="BR22" i="58"/>
  <c r="BT22" i="58"/>
  <c r="BQ22" i="58"/>
  <c r="BO22" i="58"/>
  <c r="BP22" i="58"/>
  <c r="BS22" i="58"/>
  <c r="BZ36" i="64"/>
  <c r="G36" i="64" s="1"/>
  <c r="BX36" i="64"/>
  <c r="E36" i="64" s="1"/>
  <c r="BU36" i="64"/>
  <c r="BV36" i="64"/>
  <c r="C36" i="64" s="1"/>
  <c r="BY36" i="64"/>
  <c r="F36" i="64" s="1"/>
  <c r="BW36" i="64"/>
  <c r="D36" i="64" s="1"/>
  <c r="BZ29" i="64"/>
  <c r="K29" i="64" s="1"/>
  <c r="BX29" i="64"/>
  <c r="E29" i="64" s="1"/>
  <c r="BV29" i="64"/>
  <c r="C29" i="64" s="1"/>
  <c r="BW29" i="64"/>
  <c r="D29" i="64" s="1"/>
  <c r="BY29" i="64"/>
  <c r="F29" i="64" s="1"/>
  <c r="BU29" i="64"/>
  <c r="BX20" i="64"/>
  <c r="E20" i="64" s="1"/>
  <c r="BW20" i="64"/>
  <c r="D20" i="64" s="1"/>
  <c r="BV20" i="64"/>
  <c r="C20" i="64" s="1"/>
  <c r="BZ20" i="64"/>
  <c r="K20" i="64" s="1"/>
  <c r="BY20" i="64"/>
  <c r="F20" i="64" s="1"/>
  <c r="BU20" i="64"/>
  <c r="BX28" i="64"/>
  <c r="E28" i="64" s="1"/>
  <c r="BU28" i="64"/>
  <c r="BV28" i="64"/>
  <c r="C28" i="64" s="1"/>
  <c r="BW28" i="64"/>
  <c r="D28" i="64" s="1"/>
  <c r="BY28" i="64"/>
  <c r="F28" i="64" s="1"/>
  <c r="BZ28" i="64"/>
  <c r="K28" i="64" s="1"/>
  <c r="BZ34" i="64"/>
  <c r="K34" i="64" s="1"/>
  <c r="BX34" i="64"/>
  <c r="E34" i="64" s="1"/>
  <c r="BY34" i="64"/>
  <c r="F34" i="64" s="1"/>
  <c r="BU34" i="64"/>
  <c r="BV34" i="64"/>
  <c r="C34" i="64" s="1"/>
  <c r="BW34" i="64"/>
  <c r="D34" i="64" s="1"/>
  <c r="BZ35" i="58"/>
  <c r="G35" i="58" s="1"/>
  <c r="BX35" i="58"/>
  <c r="E35" i="58" s="1"/>
  <c r="BV35" i="58"/>
  <c r="C35" i="58" s="1"/>
  <c r="BW35" i="58"/>
  <c r="D35" i="58" s="1"/>
  <c r="BY35" i="58"/>
  <c r="F35" i="58" s="1"/>
  <c r="BU35" i="58"/>
  <c r="BX26" i="58"/>
  <c r="E26" i="58" s="1"/>
  <c r="BY26" i="58"/>
  <c r="F26" i="58" s="1"/>
  <c r="BW26" i="58"/>
  <c r="D26" i="58" s="1"/>
  <c r="BU26" i="58"/>
  <c r="BZ26" i="58"/>
  <c r="G26" i="58" s="1"/>
  <c r="BV26" i="58"/>
  <c r="C26" i="58" s="1"/>
  <c r="BZ23" i="58"/>
  <c r="G23" i="58" s="1"/>
  <c r="BY23" i="58"/>
  <c r="F23" i="58" s="1"/>
  <c r="BX23" i="58"/>
  <c r="E23" i="58" s="1"/>
  <c r="BV23" i="58"/>
  <c r="C23" i="58" s="1"/>
  <c r="BW23" i="58"/>
  <c r="D23" i="58" s="1"/>
  <c r="BU23" i="58"/>
  <c r="BZ18" i="58"/>
  <c r="G18" i="58" s="1"/>
  <c r="BY18" i="58"/>
  <c r="F18" i="58" s="1"/>
  <c r="BV18" i="58"/>
  <c r="C18" i="58" s="1"/>
  <c r="B19" i="58" s="1"/>
  <c r="BW18" i="58"/>
  <c r="D18" i="58" s="1"/>
  <c r="BU18" i="58"/>
  <c r="BX18" i="58"/>
  <c r="E18" i="58" s="1"/>
  <c r="BS26" i="64"/>
  <c r="BR26" i="64"/>
  <c r="BP26" i="64"/>
  <c r="BO26" i="64"/>
  <c r="BT26" i="64"/>
  <c r="BQ26" i="64"/>
  <c r="BT32" i="64"/>
  <c r="BR32" i="64"/>
  <c r="BS32" i="64"/>
  <c r="BO32" i="64"/>
  <c r="BP32" i="64"/>
  <c r="BQ32" i="64"/>
  <c r="BT21" i="64"/>
  <c r="BS21" i="64"/>
  <c r="BO21" i="64"/>
  <c r="BR21" i="64"/>
  <c r="BP21" i="64"/>
  <c r="BQ21" i="64"/>
  <c r="BR22" i="64"/>
  <c r="BT22" i="64"/>
  <c r="BP22" i="64"/>
  <c r="BQ22" i="64"/>
  <c r="BO22" i="64"/>
  <c r="BS22" i="64"/>
  <c r="BR23" i="64"/>
  <c r="BQ23" i="64"/>
  <c r="BS23" i="64"/>
  <c r="BT23" i="64"/>
  <c r="BO23" i="64"/>
  <c r="BP23" i="64"/>
  <c r="BR40" i="63"/>
  <c r="E40" i="63" s="1"/>
  <c r="BT40" i="63"/>
  <c r="K40" i="63" s="1"/>
  <c r="BO40" i="63"/>
  <c r="BQ40" i="63"/>
  <c r="D40" i="63" s="1"/>
  <c r="BS40" i="63"/>
  <c r="F40" i="63" s="1"/>
  <c r="BP40" i="63"/>
  <c r="C40" i="63" s="1"/>
  <c r="B41" i="63" s="1"/>
  <c r="BT33" i="63"/>
  <c r="K33" i="63" s="1"/>
  <c r="BQ33" i="63"/>
  <c r="D33" i="63" s="1"/>
  <c r="BS33" i="63"/>
  <c r="F33" i="63" s="1"/>
  <c r="BP33" i="63"/>
  <c r="C33" i="63" s="1"/>
  <c r="BR33" i="63"/>
  <c r="E33" i="63" s="1"/>
  <c r="BO33" i="63"/>
  <c r="BS35" i="63"/>
  <c r="F35" i="63" s="1"/>
  <c r="BO35" i="63"/>
  <c r="BT35" i="63"/>
  <c r="K35" i="63" s="1"/>
  <c r="BR35" i="63"/>
  <c r="E35" i="63" s="1"/>
  <c r="BP35" i="63"/>
  <c r="C35" i="63" s="1"/>
  <c r="B36" i="63" s="1"/>
  <c r="BQ35" i="63"/>
  <c r="D35" i="63" s="1"/>
  <c r="BP30" i="63"/>
  <c r="C30" i="63" s="1"/>
  <c r="BO30" i="63"/>
  <c r="BQ30" i="63"/>
  <c r="D30" i="63" s="1"/>
  <c r="BS30" i="63"/>
  <c r="F30" i="63" s="1"/>
  <c r="BT30" i="63"/>
  <c r="K30" i="63" s="1"/>
  <c r="BR30" i="63"/>
  <c r="E30" i="63" s="1"/>
  <c r="BO19" i="63"/>
  <c r="BQ19" i="63"/>
  <c r="D19" i="63" s="1"/>
  <c r="BR19" i="63"/>
  <c r="E19" i="63" s="1"/>
  <c r="BT19" i="63"/>
  <c r="K19" i="63" s="1"/>
  <c r="BP19" i="63"/>
  <c r="C19" i="63" s="1"/>
  <c r="BS19" i="63"/>
  <c r="F19" i="63" s="1"/>
  <c r="BP36" i="63"/>
  <c r="C36" i="63" s="1"/>
  <c r="B37" i="63" s="1"/>
  <c r="BR36" i="63"/>
  <c r="E36" i="63" s="1"/>
  <c r="BO36" i="63"/>
  <c r="BT36" i="63"/>
  <c r="K36" i="63" s="1"/>
  <c r="BQ36" i="63"/>
  <c r="D36" i="63" s="1"/>
  <c r="BS36" i="63"/>
  <c r="F36" i="63" s="1"/>
  <c r="BR34" i="63"/>
  <c r="E34" i="63" s="1"/>
  <c r="BP34" i="63"/>
  <c r="C34" i="63" s="1"/>
  <c r="BT34" i="63"/>
  <c r="K34" i="63" s="1"/>
  <c r="BQ34" i="63"/>
  <c r="D34" i="63" s="1"/>
  <c r="BO34" i="63"/>
  <c r="BS34" i="63"/>
  <c r="F34" i="63" s="1"/>
  <c r="BX22" i="63"/>
  <c r="BZ22" i="63"/>
  <c r="BW22" i="63"/>
  <c r="BV22" i="63"/>
  <c r="BY22" i="63"/>
  <c r="BU22" i="63"/>
  <c r="BZ43" i="63"/>
  <c r="BX43" i="63"/>
  <c r="BY43" i="63"/>
  <c r="BV43" i="63"/>
  <c r="BW43" i="63"/>
  <c r="BU43" i="63"/>
  <c r="BY44" i="63"/>
  <c r="BX44" i="63"/>
  <c r="BU44" i="63"/>
  <c r="BZ44" i="63"/>
  <c r="BW44" i="63"/>
  <c r="BV44" i="63"/>
  <c r="BY21" i="63"/>
  <c r="BV21" i="63"/>
  <c r="BW21" i="63"/>
  <c r="BU21" i="63"/>
  <c r="BX21" i="63"/>
  <c r="BZ21" i="63"/>
  <c r="BY32" i="63"/>
  <c r="BW32" i="63"/>
  <c r="BX32" i="63"/>
  <c r="BZ32" i="63"/>
  <c r="BU32" i="63"/>
  <c r="BV32" i="63"/>
  <c r="BZ34" i="63"/>
  <c r="BW34" i="63"/>
  <c r="BV34" i="63"/>
  <c r="BX34" i="63"/>
  <c r="BY34" i="63"/>
  <c r="BU34" i="63"/>
  <c r="BX35" i="63"/>
  <c r="BU35" i="63"/>
  <c r="BW35" i="63"/>
  <c r="BV35" i="63"/>
  <c r="BZ35" i="63"/>
  <c r="BY35" i="63"/>
  <c r="BS34" i="58"/>
  <c r="BT34" i="58"/>
  <c r="BO34" i="58"/>
  <c r="BR34" i="58"/>
  <c r="BQ34" i="58"/>
  <c r="BP34" i="58"/>
  <c r="BT26" i="58"/>
  <c r="BR26" i="58"/>
  <c r="BP26" i="58"/>
  <c r="BQ26" i="58"/>
  <c r="BS26" i="58"/>
  <c r="BO26" i="58"/>
  <c r="BR24" i="58"/>
  <c r="BQ24" i="58"/>
  <c r="BS24" i="58"/>
  <c r="BT24" i="58"/>
  <c r="BP24" i="58"/>
  <c r="BO24" i="58"/>
  <c r="BT36" i="58"/>
  <c r="BR36" i="58"/>
  <c r="BS36" i="58"/>
  <c r="BP36" i="58"/>
  <c r="BQ36" i="58"/>
  <c r="BO36" i="58"/>
  <c r="BT32" i="58"/>
  <c r="BR32" i="58"/>
  <c r="BS32" i="58"/>
  <c r="BP32" i="58"/>
  <c r="BQ32" i="58"/>
  <c r="BO32" i="58"/>
  <c r="BV24" i="64"/>
  <c r="C24" i="64" s="1"/>
  <c r="BX24" i="64"/>
  <c r="E24" i="64" s="1"/>
  <c r="BY24" i="64"/>
  <c r="F24" i="64" s="1"/>
  <c r="BU24" i="64"/>
  <c r="BW24" i="64"/>
  <c r="D24" i="64" s="1"/>
  <c r="BZ24" i="64"/>
  <c r="K24" i="64" s="1"/>
  <c r="BW19" i="64"/>
  <c r="D19" i="64" s="1"/>
  <c r="BY19" i="64"/>
  <c r="F19" i="64" s="1"/>
  <c r="BZ19" i="64"/>
  <c r="K19" i="64" s="1"/>
  <c r="BX19" i="64"/>
  <c r="E19" i="64" s="1"/>
  <c r="BU19" i="64"/>
  <c r="BV19" i="64"/>
  <c r="C19" i="64" s="1"/>
  <c r="B20" i="64" s="1"/>
  <c r="BZ31" i="64"/>
  <c r="K31" i="64" s="1"/>
  <c r="BX31" i="64"/>
  <c r="E31" i="64" s="1"/>
  <c r="BY31" i="64"/>
  <c r="F31" i="64" s="1"/>
  <c r="BU31" i="64"/>
  <c r="BV31" i="64"/>
  <c r="C31" i="64" s="1"/>
  <c r="BW31" i="64"/>
  <c r="D31" i="64" s="1"/>
  <c r="BZ25" i="64"/>
  <c r="K25" i="64" s="1"/>
  <c r="BX25" i="64"/>
  <c r="E25" i="64" s="1"/>
  <c r="BV25" i="64"/>
  <c r="C25" i="64" s="1"/>
  <c r="BW25" i="64"/>
  <c r="D25" i="64" s="1"/>
  <c r="BY25" i="64"/>
  <c r="F25" i="64" s="1"/>
  <c r="BU25" i="64"/>
  <c r="BY29" i="58"/>
  <c r="F29" i="58" s="1"/>
  <c r="BX29" i="58"/>
  <c r="E29" i="58" s="1"/>
  <c r="BV29" i="58"/>
  <c r="C29" i="58" s="1"/>
  <c r="BU29" i="58"/>
  <c r="BZ29" i="58"/>
  <c r="G29" i="58" s="1"/>
  <c r="BW29" i="58"/>
  <c r="D29" i="58" s="1"/>
  <c r="BY27" i="58"/>
  <c r="F27" i="58" s="1"/>
  <c r="BZ27" i="58"/>
  <c r="G27" i="58" s="1"/>
  <c r="BU27" i="58"/>
  <c r="BX27" i="58"/>
  <c r="E27" i="58" s="1"/>
  <c r="BV27" i="58"/>
  <c r="C27" i="58" s="1"/>
  <c r="BW27" i="58"/>
  <c r="D27" i="58" s="1"/>
  <c r="BY31" i="58"/>
  <c r="F31" i="58" s="1"/>
  <c r="BZ31" i="58"/>
  <c r="G31" i="58" s="1"/>
  <c r="BU31" i="58"/>
  <c r="BX31" i="58"/>
  <c r="E31" i="58" s="1"/>
  <c r="BW31" i="58"/>
  <c r="D31" i="58" s="1"/>
  <c r="BV31" i="58"/>
  <c r="C31" i="58" s="1"/>
  <c r="BY19" i="58"/>
  <c r="F19" i="58" s="1"/>
  <c r="BW19" i="58"/>
  <c r="D19" i="58" s="1"/>
  <c r="BU19" i="58"/>
  <c r="BV19" i="58"/>
  <c r="C19" i="58" s="1"/>
  <c r="BX19" i="58"/>
  <c r="E19" i="58" s="1"/>
  <c r="BZ19" i="58"/>
  <c r="G19" i="58" s="1"/>
  <c r="BX24" i="58"/>
  <c r="E24" i="58" s="1"/>
  <c r="BY24" i="58"/>
  <c r="F24" i="58" s="1"/>
  <c r="BV24" i="58"/>
  <c r="C24" i="58" s="1"/>
  <c r="BZ24" i="58"/>
  <c r="G24" i="58" s="1"/>
  <c r="BW24" i="58"/>
  <c r="D24" i="58" s="1"/>
  <c r="BU24" i="58"/>
  <c r="BR24" i="64"/>
  <c r="BT24" i="64"/>
  <c r="BP24" i="64"/>
  <c r="BO24" i="64"/>
  <c r="BS24" i="64"/>
  <c r="BQ24" i="64"/>
  <c r="BR27" i="64"/>
  <c r="BS27" i="64"/>
  <c r="BT27" i="64"/>
  <c r="BQ27" i="64"/>
  <c r="BO27" i="64"/>
  <c r="BP27" i="64"/>
  <c r="BT34" i="64"/>
  <c r="BR34" i="64"/>
  <c r="BO34" i="64"/>
  <c r="BP34" i="64"/>
  <c r="BQ34" i="64"/>
  <c r="BS34" i="64"/>
  <c r="BR31" i="64"/>
  <c r="BO31" i="64"/>
  <c r="BQ31" i="64"/>
  <c r="BS31" i="64"/>
  <c r="BT31" i="64"/>
  <c r="BP31" i="64"/>
  <c r="BS28" i="64"/>
  <c r="BT28" i="64"/>
  <c r="BR28" i="64"/>
  <c r="BP28" i="64"/>
  <c r="BO28" i="64"/>
  <c r="BQ28" i="64"/>
  <c r="BT43" i="63"/>
  <c r="K43" i="63" s="1"/>
  <c r="BR43" i="63"/>
  <c r="E43" i="63" s="1"/>
  <c r="BS43" i="63"/>
  <c r="F43" i="63" s="1"/>
  <c r="BP43" i="63"/>
  <c r="C43" i="63" s="1"/>
  <c r="B44" i="63" s="1"/>
  <c r="BQ43" i="63"/>
  <c r="D43" i="63" s="1"/>
  <c r="BO43" i="63"/>
  <c r="BP24" i="63"/>
  <c r="C24" i="63" s="1"/>
  <c r="BR24" i="63"/>
  <c r="E24" i="63" s="1"/>
  <c r="BT24" i="63"/>
  <c r="K24" i="63" s="1"/>
  <c r="BO24" i="63"/>
  <c r="BQ24" i="63"/>
  <c r="D24" i="63" s="1"/>
  <c r="BS24" i="63"/>
  <c r="F24" i="63" s="1"/>
  <c r="BS22" i="63"/>
  <c r="F22" i="63" s="1"/>
  <c r="BR22" i="63"/>
  <c r="E22" i="63" s="1"/>
  <c r="BO22" i="63"/>
  <c r="BQ22" i="63"/>
  <c r="D22" i="63" s="1"/>
  <c r="BT22" i="63"/>
  <c r="K22" i="63" s="1"/>
  <c r="BP22" i="63"/>
  <c r="C22" i="63" s="1"/>
  <c r="BT42" i="63"/>
  <c r="K42" i="63" s="1"/>
  <c r="BS42" i="63"/>
  <c r="F42" i="63" s="1"/>
  <c r="BR42" i="63"/>
  <c r="E42" i="63" s="1"/>
  <c r="BP42" i="63"/>
  <c r="C42" i="63" s="1"/>
  <c r="B43" i="63" s="1"/>
  <c r="BQ42" i="63"/>
  <c r="D42" i="63" s="1"/>
  <c r="BO42" i="63"/>
  <c r="BS20" i="63"/>
  <c r="F20" i="63" s="1"/>
  <c r="BR20" i="63"/>
  <c r="E20" i="63" s="1"/>
  <c r="BT20" i="63"/>
  <c r="K20" i="63" s="1"/>
  <c r="BO20" i="63"/>
  <c r="BQ20" i="63"/>
  <c r="D20" i="63" s="1"/>
  <c r="BP20" i="63"/>
  <c r="C20" i="63" s="1"/>
  <c r="BT45" i="63"/>
  <c r="K45" i="63" s="1"/>
  <c r="BR45" i="63"/>
  <c r="E45" i="63" s="1"/>
  <c r="BP45" i="63"/>
  <c r="C45" i="63" s="1"/>
  <c r="BQ45" i="63"/>
  <c r="D45" i="63" s="1"/>
  <c r="BS45" i="63"/>
  <c r="F45" i="63" s="1"/>
  <c r="BO45" i="63"/>
  <c r="BS29" i="63"/>
  <c r="F29" i="63" s="1"/>
  <c r="BT29" i="63"/>
  <c r="K29" i="63" s="1"/>
  <c r="BO29" i="63"/>
  <c r="BP29" i="63"/>
  <c r="C29" i="63" s="1"/>
  <c r="BR29" i="63"/>
  <c r="E29" i="63" s="1"/>
  <c r="BQ29" i="63"/>
  <c r="D29" i="63" s="1"/>
  <c r="BX39" i="63"/>
  <c r="BU39" i="63"/>
  <c r="BW39" i="63"/>
  <c r="BV39" i="63"/>
  <c r="BZ39" i="63"/>
  <c r="BY39" i="63"/>
  <c r="BX31" i="63"/>
  <c r="BW31" i="63"/>
  <c r="BZ31" i="63"/>
  <c r="BU31" i="63"/>
  <c r="BV31" i="63"/>
  <c r="BY31" i="63"/>
  <c r="BZ36" i="63"/>
  <c r="BX36" i="63"/>
  <c r="BY36" i="63"/>
  <c r="BV36" i="63"/>
  <c r="BW36" i="63"/>
  <c r="BU36" i="63"/>
  <c r="BV41" i="63"/>
  <c r="BX41" i="63"/>
  <c r="BW41" i="63"/>
  <c r="BU41" i="63"/>
  <c r="BZ41" i="63"/>
  <c r="BY41" i="63"/>
  <c r="BY42" i="63"/>
  <c r="BZ42" i="63"/>
  <c r="BU42" i="63"/>
  <c r="BX42" i="63"/>
  <c r="BW42" i="63"/>
  <c r="BV42" i="63"/>
  <c r="BV45" i="63"/>
  <c r="BZ45" i="63"/>
  <c r="BU45" i="63"/>
  <c r="BX45" i="63"/>
  <c r="BW45" i="63"/>
  <c r="BY45" i="63"/>
  <c r="BV29" i="63"/>
  <c r="BU29" i="63"/>
  <c r="BY29" i="63"/>
  <c r="BW29" i="63"/>
  <c r="BZ29" i="63"/>
  <c r="BX29" i="63"/>
  <c r="BS20" i="58"/>
  <c r="BP20" i="58"/>
  <c r="BO20" i="58"/>
  <c r="BQ20" i="58"/>
  <c r="BT20" i="58"/>
  <c r="BR20" i="58"/>
  <c r="BT19" i="58"/>
  <c r="BQ19" i="58"/>
  <c r="BP19" i="58"/>
  <c r="BS19" i="58"/>
  <c r="BR19" i="58"/>
  <c r="BO19" i="58"/>
  <c r="BT30" i="58"/>
  <c r="BR30" i="58"/>
  <c r="BP30" i="58"/>
  <c r="BQ30" i="58"/>
  <c r="BS30" i="58"/>
  <c r="BO30" i="58"/>
  <c r="BS18" i="58"/>
  <c r="BQ18" i="58"/>
  <c r="BT18" i="58"/>
  <c r="BO18" i="58"/>
  <c r="BP18" i="58"/>
  <c r="BR18" i="58"/>
  <c r="BS28" i="58"/>
  <c r="BT28" i="58"/>
  <c r="BO28" i="58"/>
  <c r="BR28" i="58"/>
  <c r="BP28" i="58"/>
  <c r="BQ28" i="58"/>
  <c r="BX30" i="11"/>
  <c r="BW30" i="11"/>
  <c r="BZ30" i="11"/>
  <c r="BU30" i="11"/>
  <c r="BV30" i="11"/>
  <c r="BY30" i="11"/>
  <c r="BZ29" i="11"/>
  <c r="BX29" i="11"/>
  <c r="BV29" i="11"/>
  <c r="BW29" i="11"/>
  <c r="BY29" i="11"/>
  <c r="BU29" i="11"/>
  <c r="BY44" i="11"/>
  <c r="BU44" i="11"/>
  <c r="BZ44" i="11"/>
  <c r="BX44" i="11"/>
  <c r="BW44" i="11"/>
  <c r="BV44" i="11"/>
  <c r="BX19" i="11"/>
  <c r="BY19" i="11"/>
  <c r="BZ19" i="11"/>
  <c r="BW19" i="11"/>
  <c r="BV19" i="11"/>
  <c r="BU19" i="11"/>
  <c r="BZ21" i="11"/>
  <c r="BY21" i="11"/>
  <c r="BV21" i="11"/>
  <c r="BW21" i="11"/>
  <c r="BX21" i="11"/>
  <c r="BU21" i="11"/>
  <c r="BY23" i="11"/>
  <c r="BU23" i="11"/>
  <c r="BZ23" i="11"/>
  <c r="BX23" i="11"/>
  <c r="BV23" i="11"/>
  <c r="BW23" i="11"/>
  <c r="BW18" i="11"/>
  <c r="BU18" i="11"/>
  <c r="BZ18" i="11"/>
  <c r="BX18" i="11"/>
  <c r="BV18" i="11"/>
  <c r="BY18" i="11"/>
  <c r="BQ25" i="11"/>
  <c r="D25" i="11" s="1"/>
  <c r="BO25" i="11"/>
  <c r="BP25" i="11"/>
  <c r="C25" i="11" s="1"/>
  <c r="BR25" i="11"/>
  <c r="E25" i="11" s="1"/>
  <c r="BT25" i="11"/>
  <c r="G25" i="11" s="1"/>
  <c r="BS25" i="11"/>
  <c r="F25" i="11" s="1"/>
  <c r="BO26" i="11"/>
  <c r="BT26" i="11"/>
  <c r="G26" i="11" s="1"/>
  <c r="BS26" i="11"/>
  <c r="F26" i="11" s="1"/>
  <c r="BR26" i="11"/>
  <c r="E26" i="11" s="1"/>
  <c r="BP26" i="11"/>
  <c r="C26" i="11" s="1"/>
  <c r="BQ26" i="11"/>
  <c r="D26" i="11" s="1"/>
  <c r="BP33" i="11"/>
  <c r="C33" i="11" s="1"/>
  <c r="BO33" i="11"/>
  <c r="BT33" i="11"/>
  <c r="G33" i="11" s="1"/>
  <c r="BR33" i="11"/>
  <c r="E33" i="11" s="1"/>
  <c r="BQ33" i="11"/>
  <c r="D33" i="11" s="1"/>
  <c r="BS33" i="11"/>
  <c r="F33" i="11" s="1"/>
  <c r="BP24" i="11"/>
  <c r="C24" i="11" s="1"/>
  <c r="BS24" i="11"/>
  <c r="F24" i="11" s="1"/>
  <c r="BT24" i="11"/>
  <c r="G24" i="11" s="1"/>
  <c r="BQ24" i="11"/>
  <c r="D24" i="11" s="1"/>
  <c r="BR24" i="11"/>
  <c r="E24" i="11" s="1"/>
  <c r="BO24" i="11"/>
  <c r="BT42" i="11"/>
  <c r="G42" i="11" s="1"/>
  <c r="BR42" i="11"/>
  <c r="E42" i="11" s="1"/>
  <c r="BS42" i="11"/>
  <c r="F42" i="11" s="1"/>
  <c r="BO42" i="11"/>
  <c r="BP42" i="11"/>
  <c r="C42" i="11" s="1"/>
  <c r="B43" i="11" s="1"/>
  <c r="BQ42" i="11"/>
  <c r="D42" i="11" s="1"/>
  <c r="BT41" i="11"/>
  <c r="G41" i="11" s="1"/>
  <c r="BO41" i="11"/>
  <c r="BR41" i="11"/>
  <c r="E41" i="11" s="1"/>
  <c r="BS41" i="11"/>
  <c r="F41" i="11" s="1"/>
  <c r="BP41" i="11"/>
  <c r="C41" i="11" s="1"/>
  <c r="B42" i="11" s="1"/>
  <c r="BQ41" i="11"/>
  <c r="D41" i="11" s="1"/>
  <c r="BQ45" i="11"/>
  <c r="D45" i="11" s="1"/>
  <c r="BT45" i="11"/>
  <c r="G45" i="11" s="1"/>
  <c r="BS45" i="11"/>
  <c r="F45" i="11" s="1"/>
  <c r="BR45" i="11"/>
  <c r="E45" i="11" s="1"/>
  <c r="BO45" i="11"/>
  <c r="BP45" i="11"/>
  <c r="C45" i="11" s="1"/>
  <c r="BZ34" i="11"/>
  <c r="BU34" i="11"/>
  <c r="BV34" i="11"/>
  <c r="BY34" i="11"/>
  <c r="BX34" i="11"/>
  <c r="BW34" i="11"/>
  <c r="BZ42" i="11"/>
  <c r="BX42" i="11"/>
  <c r="BV42" i="11"/>
  <c r="BW42" i="11"/>
  <c r="BY42" i="11"/>
  <c r="BU42" i="11"/>
  <c r="BX41" i="11"/>
  <c r="BY41" i="11"/>
  <c r="BW41" i="11"/>
  <c r="BU41" i="11"/>
  <c r="BZ41" i="11"/>
  <c r="BV41" i="11"/>
  <c r="BZ22" i="11"/>
  <c r="BV22" i="11"/>
  <c r="BX22" i="11"/>
  <c r="BY22" i="11"/>
  <c r="BW22" i="11"/>
  <c r="BU22" i="11"/>
  <c r="BY27" i="11"/>
  <c r="BU27" i="11"/>
  <c r="BZ27" i="11"/>
  <c r="BX27" i="11"/>
  <c r="BV27" i="11"/>
  <c r="BW27" i="11"/>
  <c r="BZ32" i="11"/>
  <c r="BW32" i="11"/>
  <c r="BV32" i="11"/>
  <c r="BU32" i="11"/>
  <c r="BX32" i="11"/>
  <c r="BY32" i="11"/>
  <c r="BY36" i="11"/>
  <c r="BU36" i="11"/>
  <c r="BZ36" i="11"/>
  <c r="BX36" i="11"/>
  <c r="BW36" i="11"/>
  <c r="BV36" i="11"/>
  <c r="BO44" i="11"/>
  <c r="BS44" i="11"/>
  <c r="F44" i="11" s="1"/>
  <c r="BP44" i="11"/>
  <c r="C44" i="11" s="1"/>
  <c r="B45" i="11" s="1"/>
  <c r="BQ44" i="11"/>
  <c r="D44" i="11" s="1"/>
  <c r="BT44" i="11"/>
  <c r="G44" i="11" s="1"/>
  <c r="BR44" i="11"/>
  <c r="E44" i="11" s="1"/>
  <c r="BQ27" i="11"/>
  <c r="D27" i="11" s="1"/>
  <c r="BS27" i="11"/>
  <c r="F27" i="11" s="1"/>
  <c r="BP27" i="11"/>
  <c r="C27" i="11" s="1"/>
  <c r="BR27" i="11"/>
  <c r="E27" i="11" s="1"/>
  <c r="BT27" i="11"/>
  <c r="G27" i="11" s="1"/>
  <c r="BO27" i="11"/>
  <c r="BP23" i="11"/>
  <c r="C23" i="11" s="1"/>
  <c r="BQ23" i="11"/>
  <c r="D23" i="11" s="1"/>
  <c r="BT23" i="11"/>
  <c r="G23" i="11" s="1"/>
  <c r="BR23" i="11"/>
  <c r="E23" i="11" s="1"/>
  <c r="BO23" i="11"/>
  <c r="BS23" i="11"/>
  <c r="F23" i="11" s="1"/>
  <c r="BO20" i="11"/>
  <c r="BT20" i="11"/>
  <c r="G20" i="11" s="1"/>
  <c r="BR20" i="11"/>
  <c r="E20" i="11" s="1"/>
  <c r="BQ20" i="11"/>
  <c r="D20" i="11" s="1"/>
  <c r="BS20" i="11"/>
  <c r="F20" i="11" s="1"/>
  <c r="BP20" i="11"/>
  <c r="C20" i="11" s="1"/>
  <c r="BR29" i="11"/>
  <c r="E29" i="11" s="1"/>
  <c r="BT29" i="11"/>
  <c r="G29" i="11" s="1"/>
  <c r="BO29" i="11"/>
  <c r="BP29" i="11"/>
  <c r="C29" i="11" s="1"/>
  <c r="BQ29" i="11"/>
  <c r="D29" i="11" s="1"/>
  <c r="BS29" i="11"/>
  <c r="F29" i="11" s="1"/>
  <c r="BO36" i="11"/>
  <c r="BR36" i="11"/>
  <c r="E36" i="11" s="1"/>
  <c r="BP36" i="11"/>
  <c r="C36" i="11" s="1"/>
  <c r="B37" i="11" s="1"/>
  <c r="BS36" i="11"/>
  <c r="F36" i="11" s="1"/>
  <c r="BT36" i="11"/>
  <c r="G36" i="11" s="1"/>
  <c r="BQ36" i="11"/>
  <c r="D36" i="11" s="1"/>
  <c r="BS18" i="11"/>
  <c r="F18" i="11" s="1"/>
  <c r="BQ18" i="11"/>
  <c r="D18" i="11" s="1"/>
  <c r="BT18" i="11"/>
  <c r="G18" i="11" s="1"/>
  <c r="BP18" i="11"/>
  <c r="C18" i="11" s="1"/>
  <c r="B19" i="11" s="1"/>
  <c r="BR18" i="11"/>
  <c r="E18" i="11" s="1"/>
  <c r="BO18" i="11"/>
  <c r="BX35" i="11"/>
  <c r="BY35" i="11"/>
  <c r="BW35" i="11"/>
  <c r="BU35" i="11"/>
  <c r="BZ35" i="11"/>
  <c r="BV35" i="11"/>
  <c r="BV31" i="11"/>
  <c r="BY31" i="11"/>
  <c r="BX31" i="11"/>
  <c r="BW31" i="11"/>
  <c r="BU31" i="11"/>
  <c r="BZ31" i="11"/>
  <c r="BZ45" i="11"/>
  <c r="BV45" i="11"/>
  <c r="BX45" i="11"/>
  <c r="BY45" i="11"/>
  <c r="BW45" i="11"/>
  <c r="BU45" i="11"/>
  <c r="BX20" i="11"/>
  <c r="BY20" i="11"/>
  <c r="BZ20" i="11"/>
  <c r="BW20" i="11"/>
  <c r="BV20" i="11"/>
  <c r="BU20" i="11"/>
  <c r="BZ26" i="11"/>
  <c r="BV26" i="11"/>
  <c r="BX26" i="11"/>
  <c r="BU26" i="11"/>
  <c r="BY26" i="11"/>
  <c r="BW26" i="11"/>
  <c r="BY40" i="11"/>
  <c r="BU40" i="11"/>
  <c r="BZ40" i="11"/>
  <c r="BX40" i="11"/>
  <c r="BV40" i="11"/>
  <c r="BW40" i="11"/>
  <c r="BX37" i="11"/>
  <c r="BY37" i="11"/>
  <c r="BW37" i="11"/>
  <c r="BU37" i="11"/>
  <c r="BZ37" i="11"/>
  <c r="BV37" i="11"/>
  <c r="BO21" i="11"/>
  <c r="BQ21" i="11"/>
  <c r="D21" i="11" s="1"/>
  <c r="BR21" i="11"/>
  <c r="E21" i="11" s="1"/>
  <c r="BS21" i="11"/>
  <c r="F21" i="11" s="1"/>
  <c r="BP21" i="11"/>
  <c r="C21" i="11" s="1"/>
  <c r="BT21" i="11"/>
  <c r="G21" i="11" s="1"/>
  <c r="BO35" i="11"/>
  <c r="BP35" i="11"/>
  <c r="C35" i="11" s="1"/>
  <c r="BR35" i="11"/>
  <c r="E35" i="11" s="1"/>
  <c r="BS35" i="11"/>
  <c r="F35" i="11" s="1"/>
  <c r="BT35" i="11"/>
  <c r="G35" i="11" s="1"/>
  <c r="BQ35" i="11"/>
  <c r="D35" i="11" s="1"/>
  <c r="BT34" i="11"/>
  <c r="G34" i="11" s="1"/>
  <c r="BQ34" i="11"/>
  <c r="D34" i="11" s="1"/>
  <c r="BO34" i="11"/>
  <c r="BR34" i="11"/>
  <c r="E34" i="11" s="1"/>
  <c r="BP34" i="11"/>
  <c r="C34" i="11" s="1"/>
  <c r="BS34" i="11"/>
  <c r="F34" i="11" s="1"/>
  <c r="BP37" i="11"/>
  <c r="C37" i="11" s="1"/>
  <c r="B38" i="11" s="1"/>
  <c r="BR37" i="11"/>
  <c r="E37" i="11" s="1"/>
  <c r="BO37" i="11"/>
  <c r="BQ37" i="11"/>
  <c r="D37" i="11" s="1"/>
  <c r="BS37" i="11"/>
  <c r="F37" i="11" s="1"/>
  <c r="BT37" i="11"/>
  <c r="G37" i="11" s="1"/>
  <c r="BT32" i="11"/>
  <c r="G32" i="11" s="1"/>
  <c r="BO32" i="11"/>
  <c r="BS32" i="11"/>
  <c r="F32" i="11" s="1"/>
  <c r="BR32" i="11"/>
  <c r="E32" i="11" s="1"/>
  <c r="BP32" i="11"/>
  <c r="C32" i="11" s="1"/>
  <c r="BQ32" i="11"/>
  <c r="D32" i="11" s="1"/>
  <c r="BR30" i="11"/>
  <c r="E30" i="11" s="1"/>
  <c r="BT30" i="11"/>
  <c r="G30" i="11" s="1"/>
  <c r="BO30" i="11"/>
  <c r="BS30" i="11"/>
  <c r="F30" i="11" s="1"/>
  <c r="BQ30" i="11"/>
  <c r="D30" i="11" s="1"/>
  <c r="BP30" i="11"/>
  <c r="C30" i="11" s="1"/>
  <c r="BS40" i="11"/>
  <c r="F40" i="11" s="1"/>
  <c r="BT40" i="11"/>
  <c r="G40" i="11" s="1"/>
  <c r="BP40" i="11"/>
  <c r="C40" i="11" s="1"/>
  <c r="B41" i="11" s="1"/>
  <c r="BQ40" i="11"/>
  <c r="D40" i="11" s="1"/>
  <c r="BR40" i="11"/>
  <c r="E40" i="11" s="1"/>
  <c r="BO40" i="11"/>
  <c r="BZ25" i="11"/>
  <c r="BX25" i="11"/>
  <c r="BV25" i="11"/>
  <c r="BW25" i="11"/>
  <c r="BY25" i="11"/>
  <c r="BU25" i="11"/>
  <c r="BV33" i="11"/>
  <c r="BU33" i="11"/>
  <c r="BX33" i="11"/>
  <c r="BY33" i="11"/>
  <c r="BW33" i="11"/>
  <c r="BZ33" i="11"/>
  <c r="BX43" i="11"/>
  <c r="BY43" i="11"/>
  <c r="BW43" i="11"/>
  <c r="BU43" i="11"/>
  <c r="BZ43" i="11"/>
  <c r="BV43" i="11"/>
  <c r="BX39" i="11"/>
  <c r="BU39" i="11"/>
  <c r="BW39" i="11"/>
  <c r="BY39" i="11"/>
  <c r="BZ39" i="11"/>
  <c r="BV39" i="11"/>
  <c r="BX28" i="11"/>
  <c r="BY28" i="11"/>
  <c r="BW28" i="11"/>
  <c r="BU28" i="11"/>
  <c r="BZ28" i="11"/>
  <c r="BV28" i="11"/>
  <c r="BZ38" i="11"/>
  <c r="BX38" i="11"/>
  <c r="BV38" i="11"/>
  <c r="BW38" i="11"/>
  <c r="BY38" i="11"/>
  <c r="BU38" i="11"/>
  <c r="BZ24" i="11"/>
  <c r="BV24" i="11"/>
  <c r="BX24" i="11"/>
  <c r="BY24" i="11"/>
  <c r="BW24" i="11"/>
  <c r="BU24" i="11"/>
  <c r="BO31" i="11"/>
  <c r="BQ31" i="11"/>
  <c r="D31" i="11" s="1"/>
  <c r="BP31" i="11"/>
  <c r="C31" i="11" s="1"/>
  <c r="BS31" i="11"/>
  <c r="F31" i="11" s="1"/>
  <c r="BT31" i="11"/>
  <c r="G31" i="11" s="1"/>
  <c r="BR31" i="11"/>
  <c r="E31" i="11" s="1"/>
  <c r="BQ28" i="11"/>
  <c r="D28" i="11" s="1"/>
  <c r="BT28" i="11"/>
  <c r="G28" i="11" s="1"/>
  <c r="BO28" i="11"/>
  <c r="BR28" i="11"/>
  <c r="E28" i="11" s="1"/>
  <c r="BS28" i="11"/>
  <c r="F28" i="11" s="1"/>
  <c r="BP28" i="11"/>
  <c r="C28" i="11" s="1"/>
  <c r="BQ43" i="11"/>
  <c r="D43" i="11" s="1"/>
  <c r="BT43" i="11"/>
  <c r="G43" i="11" s="1"/>
  <c r="BS43" i="11"/>
  <c r="F43" i="11" s="1"/>
  <c r="BR43" i="11"/>
  <c r="E43" i="11" s="1"/>
  <c r="BO43" i="11"/>
  <c r="BP43" i="11"/>
  <c r="C43" i="11" s="1"/>
  <c r="B44" i="11" s="1"/>
  <c r="BT39" i="11"/>
  <c r="G39" i="11" s="1"/>
  <c r="BS39" i="11"/>
  <c r="F39" i="11" s="1"/>
  <c r="BR39" i="11"/>
  <c r="E39" i="11" s="1"/>
  <c r="BO39" i="11"/>
  <c r="BP39" i="11"/>
  <c r="C39" i="11" s="1"/>
  <c r="B40" i="11" s="1"/>
  <c r="BQ39" i="11"/>
  <c r="D39" i="11" s="1"/>
  <c r="BT22" i="11"/>
  <c r="G22" i="11" s="1"/>
  <c r="BS22" i="11"/>
  <c r="F22" i="11" s="1"/>
  <c r="BO22" i="11"/>
  <c r="BP22" i="11"/>
  <c r="C22" i="11" s="1"/>
  <c r="BQ22" i="11"/>
  <c r="D22" i="11" s="1"/>
  <c r="BR22" i="11"/>
  <c r="E22" i="11" s="1"/>
  <c r="BR38" i="11"/>
  <c r="E38" i="11" s="1"/>
  <c r="BT38" i="11"/>
  <c r="G38" i="11" s="1"/>
  <c r="BS38" i="11"/>
  <c r="F38" i="11" s="1"/>
  <c r="BP38" i="11"/>
  <c r="C38" i="11" s="1"/>
  <c r="B39" i="11" s="1"/>
  <c r="BQ38" i="11"/>
  <c r="D38" i="11" s="1"/>
  <c r="BO38" i="11"/>
  <c r="BO19" i="11"/>
  <c r="BP19" i="11"/>
  <c r="C19" i="11" s="1"/>
  <c r="BT19" i="11"/>
  <c r="G19" i="11" s="1"/>
  <c r="BS19" i="11"/>
  <c r="F19" i="11" s="1"/>
  <c r="BR19" i="11"/>
  <c r="E19" i="11" s="1"/>
  <c r="BQ19" i="11"/>
  <c r="D19" i="11" s="1"/>
  <c r="K12" i="17"/>
  <c r="K13" i="17" s="1"/>
  <c r="K14" i="17" s="1"/>
  <c r="K15" i="17" s="1"/>
  <c r="K16" i="17" s="1"/>
  <c r="L10" i="17" s="1"/>
  <c r="B20" i="58" l="1"/>
  <c r="B21" i="58" s="1"/>
  <c r="B22" i="58" s="1"/>
  <c r="B23" i="58" s="1"/>
  <c r="B24" i="58" s="1"/>
  <c r="B25" i="58" s="1"/>
  <c r="B26" i="58" s="1"/>
  <c r="B27" i="58" s="1"/>
  <c r="B28" i="58" s="1"/>
  <c r="B29" i="58" s="1"/>
  <c r="B30" i="58" s="1"/>
  <c r="B31" i="58" s="1"/>
  <c r="B32" i="58" s="1"/>
  <c r="B33" i="58" s="1"/>
  <c r="B34" i="58" s="1"/>
  <c r="B35" i="58" s="1"/>
  <c r="B36" i="58" s="1"/>
  <c r="B20" i="63"/>
  <c r="B21" i="63" s="1"/>
  <c r="B22" i="63" s="1"/>
  <c r="B23" i="63" s="1"/>
  <c r="B24" i="63" s="1"/>
  <c r="B25" i="63" s="1"/>
  <c r="B26" i="63" s="1"/>
  <c r="B27" i="63" s="1"/>
  <c r="B28" i="63" s="1"/>
  <c r="B29" i="63" s="1"/>
  <c r="B30" i="63" s="1"/>
  <c r="B31" i="63" s="1"/>
  <c r="B32" i="63" s="1"/>
  <c r="B33" i="63" s="1"/>
  <c r="B34" i="63" s="1"/>
  <c r="B35" i="63" s="1"/>
  <c r="B20" i="11"/>
  <c r="B21" i="11" s="1"/>
  <c r="B22" i="11" s="1"/>
  <c r="B23" i="11" s="1"/>
  <c r="B24" i="11" s="1"/>
  <c r="B25" i="11" s="1"/>
  <c r="B26" i="11" s="1"/>
  <c r="B27" i="11" s="1"/>
  <c r="B28" i="11" s="1"/>
  <c r="B29" i="11" s="1"/>
  <c r="B30" i="11" s="1"/>
  <c r="B31" i="11" s="1"/>
  <c r="B32" i="11" s="1"/>
  <c r="B33" i="11" s="1"/>
  <c r="B34" i="11" s="1"/>
  <c r="B35" i="11" s="1"/>
  <c r="B36" i="11" s="1"/>
  <c r="B21" i="64"/>
  <c r="B22" i="64" s="1"/>
  <c r="B23" i="64" s="1"/>
  <c r="B24" i="64" s="1"/>
  <c r="B25" i="64" s="1"/>
  <c r="B26" i="64" s="1"/>
  <c r="B27" i="64" s="1"/>
  <c r="B28" i="64" s="1"/>
  <c r="B29" i="64" s="1"/>
  <c r="B30" i="64" s="1"/>
  <c r="B31" i="64" s="1"/>
  <c r="B32" i="64" s="1"/>
  <c r="B33" i="64" s="1"/>
  <c r="B34" i="64" s="1"/>
  <c r="B35" i="64" s="1"/>
  <c r="B36" i="64" s="1"/>
  <c r="L11" i="17"/>
  <c r="L12" i="17" s="1"/>
  <c r="L13" i="17" s="1"/>
  <c r="L14" i="17" s="1"/>
  <c r="L15" i="17" s="1"/>
  <c r="L16" i="17" s="1"/>
  <c r="M10" i="17" s="1"/>
  <c r="M51" i="17" s="1"/>
  <c r="L51" i="17"/>
  <c r="C51" i="17"/>
  <c r="D51" i="17" l="1"/>
  <c r="M11" i="17"/>
  <c r="M12" i="17" s="1"/>
  <c r="M13" i="17" s="1"/>
  <c r="M14" i="17" s="1"/>
  <c r="M15" i="17" s="1"/>
  <c r="M16" i="17" s="1"/>
  <c r="N10" i="17" s="1"/>
  <c r="E51" i="17" l="1"/>
  <c r="N51" i="17"/>
  <c r="N11" i="17"/>
  <c r="N12" i="17" l="1"/>
  <c r="N13" i="17" s="1"/>
  <c r="N14" i="17" s="1"/>
  <c r="N15" i="17" s="1"/>
  <c r="N16" i="17" s="1"/>
  <c r="O10" i="17" s="1"/>
  <c r="F51" i="17" l="1"/>
  <c r="O51" i="17"/>
  <c r="O11" i="17"/>
  <c r="O12" i="17" l="1"/>
  <c r="O13" i="17" s="1"/>
  <c r="O14" i="17" s="1"/>
  <c r="O15" i="17" s="1"/>
  <c r="O16" i="17" s="1"/>
  <c r="P10" i="17" s="1"/>
  <c r="P51" i="17" l="1"/>
  <c r="Q51" i="17" s="1"/>
  <c r="P11" i="17"/>
  <c r="G51" i="17"/>
  <c r="P12" i="17" l="1"/>
  <c r="P13" i="17" l="1"/>
  <c r="P14" i="17" l="1"/>
  <c r="P15" i="17" l="1"/>
  <c r="P16" i="17" l="1"/>
  <c r="S10" i="17" s="1"/>
  <c r="K52" i="17" l="1"/>
  <c r="S11" i="17"/>
  <c r="H51" i="17"/>
  <c r="I51" i="17" s="1"/>
  <c r="J51" i="17" s="1"/>
  <c r="S12" i="17" l="1"/>
  <c r="S13" i="17" s="1"/>
  <c r="S14" i="17" s="1"/>
  <c r="S15" i="17" s="1"/>
  <c r="S16" i="17" s="1"/>
  <c r="T10" i="17" s="1"/>
  <c r="L52" i="17" l="1"/>
  <c r="T11" i="17"/>
  <c r="C52" i="17"/>
  <c r="T12" i="17" l="1"/>
  <c r="T13" i="17" s="1"/>
  <c r="T14" i="17" s="1"/>
  <c r="T15" i="17" s="1"/>
  <c r="T16" i="17" s="1"/>
  <c r="U10" i="17" s="1"/>
  <c r="D52" i="17" l="1"/>
  <c r="M52" i="17"/>
  <c r="U11" i="17"/>
  <c r="U12" i="17" l="1"/>
  <c r="U13" i="17" s="1"/>
  <c r="U14" i="17" s="1"/>
  <c r="U15" i="17" s="1"/>
  <c r="U16" i="17" s="1"/>
  <c r="V10" i="17" s="1"/>
  <c r="E52" i="17" l="1"/>
  <c r="N52" i="17"/>
  <c r="V11" i="17"/>
  <c r="V12" i="17" l="1"/>
  <c r="V13" i="17" s="1"/>
  <c r="V14" i="17" s="1"/>
  <c r="V15" i="17" s="1"/>
  <c r="V16" i="17" s="1"/>
  <c r="W10" i="17" s="1"/>
  <c r="F52" i="17" l="1"/>
  <c r="O52" i="17"/>
  <c r="W11" i="17"/>
  <c r="W12" i="17" l="1"/>
  <c r="W13" i="17" s="1"/>
  <c r="W14" i="17" s="1"/>
  <c r="W15" i="17" s="1"/>
  <c r="W16" i="17" s="1"/>
  <c r="X10" i="17" s="1"/>
  <c r="G52" i="17" l="1"/>
  <c r="P52" i="17"/>
  <c r="Q52" i="17" s="1"/>
  <c r="X11" i="17"/>
  <c r="X12" i="17" l="1"/>
  <c r="X13" i="17" l="1"/>
  <c r="X14" i="17" l="1"/>
  <c r="X15" i="17" l="1"/>
  <c r="X16" i="17" l="1"/>
  <c r="C20" i="17" l="1"/>
  <c r="H52" i="17"/>
  <c r="I52" i="17" s="1"/>
  <c r="J52" i="17" s="1"/>
  <c r="K53" i="17" l="1"/>
  <c r="C21" i="17"/>
  <c r="C22" i="17" l="1"/>
  <c r="C23" i="17" l="1"/>
  <c r="C24" i="17" l="1"/>
  <c r="C25" i="17" s="1"/>
  <c r="C26" i="17" s="1"/>
  <c r="D20" i="17" s="1"/>
  <c r="L53" i="17" l="1"/>
  <c r="D21" i="17"/>
  <c r="C53" i="17"/>
  <c r="D22" i="17" l="1"/>
  <c r="D23" i="17" s="1"/>
  <c r="D24" i="17" s="1"/>
  <c r="D25" i="17" s="1"/>
  <c r="D26" i="17" s="1"/>
  <c r="E20" i="17" s="1"/>
  <c r="D53" i="17" l="1"/>
  <c r="M53" i="17"/>
  <c r="E21" i="17"/>
  <c r="E22" i="17" l="1"/>
  <c r="E23" i="17" s="1"/>
  <c r="E24" i="17" s="1"/>
  <c r="E25" i="17" s="1"/>
  <c r="E26" i="17" s="1"/>
  <c r="F20" i="17" s="1"/>
  <c r="F21" i="17" l="1"/>
  <c r="N53" i="17"/>
  <c r="E53" i="17"/>
  <c r="F22" i="17" l="1"/>
  <c r="F23" i="17" s="1"/>
  <c r="F24" i="17" s="1"/>
  <c r="F25" i="17" s="1"/>
  <c r="F26" i="17" s="1"/>
  <c r="G20" i="17" s="1"/>
  <c r="O53" i="17" l="1"/>
  <c r="G21" i="17"/>
  <c r="F53" i="17"/>
  <c r="G22" i="17" l="1"/>
  <c r="G23" i="17" s="1"/>
  <c r="G24" i="17" s="1"/>
  <c r="G25" i="17" s="1"/>
  <c r="G26" i="17" s="1"/>
  <c r="H20" i="17" s="1"/>
  <c r="P53" i="17" l="1"/>
  <c r="Q53" i="17" s="1"/>
  <c r="H21" i="17"/>
  <c r="H22" i="17" s="1"/>
  <c r="H23" i="17" s="1"/>
  <c r="H24" i="17" s="1"/>
  <c r="H25" i="17" s="1"/>
  <c r="H26" i="17" s="1"/>
  <c r="K20" i="17" s="1"/>
  <c r="G53" i="17"/>
  <c r="K54" i="17" l="1"/>
  <c r="K21" i="17"/>
  <c r="H53" i="17"/>
  <c r="I53" i="17" s="1"/>
  <c r="J53" i="17" s="1"/>
  <c r="K22" i="17" l="1"/>
  <c r="K23" i="17" s="1"/>
  <c r="K24" i="17" s="1"/>
  <c r="K25" i="17" s="1"/>
  <c r="K26" i="17" s="1"/>
  <c r="L20" i="17" s="1"/>
  <c r="L21" i="17" l="1"/>
  <c r="L22" i="17" s="1"/>
  <c r="L23" i="17" s="1"/>
  <c r="L24" i="17" s="1"/>
  <c r="L25" i="17" s="1"/>
  <c r="L26" i="17" s="1"/>
  <c r="M20" i="17" s="1"/>
  <c r="M54" i="17" s="1"/>
  <c r="L54" i="17"/>
  <c r="C54" i="17"/>
  <c r="D54" i="17" l="1"/>
  <c r="M21" i="17"/>
  <c r="M22" i="17" s="1"/>
  <c r="M23" i="17" s="1"/>
  <c r="M24" i="17" s="1"/>
  <c r="M25" i="17" s="1"/>
  <c r="M26" i="17" s="1"/>
  <c r="N20" i="17" s="1"/>
  <c r="N54" i="17" l="1"/>
  <c r="N21" i="17"/>
  <c r="E54" i="17"/>
  <c r="N22" i="17" l="1"/>
  <c r="N23" i="17" s="1"/>
  <c r="N24" i="17" s="1"/>
  <c r="N25" i="17" s="1"/>
  <c r="N26" i="17" s="1"/>
  <c r="O20" i="17" s="1"/>
  <c r="F54" i="17" l="1"/>
  <c r="O54" i="17"/>
  <c r="O21" i="17"/>
  <c r="O22" i="17" l="1"/>
  <c r="O23" i="17" s="1"/>
  <c r="O24" i="17" s="1"/>
  <c r="O25" i="17" s="1"/>
  <c r="O26" i="17" s="1"/>
  <c r="P20" i="17" s="1"/>
  <c r="G54" i="17" l="1"/>
  <c r="P54" i="17"/>
  <c r="Q54" i="17" s="1"/>
  <c r="P21" i="17"/>
  <c r="P22" i="17" l="1"/>
  <c r="P23" i="17" l="1"/>
  <c r="P24" i="17" l="1"/>
  <c r="P25" i="17" l="1"/>
  <c r="P26" i="17" l="1"/>
  <c r="S20" i="17" l="1"/>
  <c r="H54" i="17"/>
  <c r="I54" i="17" s="1"/>
  <c r="J54" i="17" s="1"/>
  <c r="K55" i="17" l="1"/>
  <c r="S21" i="17"/>
  <c r="S22" i="17" l="1"/>
  <c r="S23" i="17" s="1"/>
  <c r="S24" i="17" s="1"/>
  <c r="S25" i="17" s="1"/>
  <c r="S26" i="17" s="1"/>
  <c r="T20" i="17" s="1"/>
  <c r="L55" i="17" l="1"/>
  <c r="T21" i="17"/>
  <c r="C55" i="17"/>
  <c r="T22" i="17" l="1"/>
  <c r="T23" i="17" s="1"/>
  <c r="T24" i="17" s="1"/>
  <c r="T25" i="17" s="1"/>
  <c r="T26" i="17" s="1"/>
  <c r="U20" i="17" s="1"/>
  <c r="M55" i="17" l="1"/>
  <c r="U21" i="17"/>
  <c r="D55" i="17"/>
  <c r="U22" i="17" l="1"/>
  <c r="U23" i="17" s="1"/>
  <c r="U24" i="17" s="1"/>
  <c r="U25" i="17" s="1"/>
  <c r="U26" i="17" s="1"/>
  <c r="V20" i="17" s="1"/>
  <c r="N55" i="17" l="1"/>
  <c r="V21" i="17"/>
  <c r="E55" i="17"/>
  <c r="V22" i="17" l="1"/>
  <c r="V23" i="17" s="1"/>
  <c r="V24" i="17" s="1"/>
  <c r="V25" i="17" s="1"/>
  <c r="V26" i="17" s="1"/>
  <c r="W20" i="17" s="1"/>
  <c r="O55" i="17" l="1"/>
  <c r="W21" i="17"/>
  <c r="F55" i="17"/>
  <c r="W22" i="17" l="1"/>
  <c r="W23" i="17" s="1"/>
  <c r="W24" i="17" s="1"/>
  <c r="W25" i="17" s="1"/>
  <c r="W26" i="17" s="1"/>
  <c r="X20" i="17" s="1"/>
  <c r="P55" i="17" l="1"/>
  <c r="Q55" i="17" s="1"/>
  <c r="X21" i="17"/>
  <c r="G55" i="17"/>
  <c r="X22" i="17" l="1"/>
  <c r="X23" i="17" l="1"/>
  <c r="X24" i="17" l="1"/>
  <c r="X25" i="17" l="1"/>
  <c r="X26" i="17" l="1"/>
  <c r="C30" i="17" s="1"/>
  <c r="H55" i="17" l="1"/>
  <c r="I55" i="17" s="1"/>
  <c r="J55" i="17" s="1"/>
  <c r="K56" i="17"/>
  <c r="C31" i="17"/>
  <c r="C32" i="17" l="1"/>
  <c r="C33" i="17" l="1"/>
  <c r="C34" i="17" l="1"/>
  <c r="C35" i="17" l="1"/>
  <c r="C36" i="17" s="1"/>
  <c r="D30" i="17" s="1"/>
  <c r="C56" i="17" l="1"/>
  <c r="D31" i="17"/>
  <c r="L56" i="17"/>
  <c r="D32" i="17" l="1"/>
  <c r="D33" i="17" s="1"/>
  <c r="D34" i="17" s="1"/>
  <c r="D35" i="17" s="1"/>
  <c r="D36" i="17" s="1"/>
  <c r="E30" i="17" s="1"/>
  <c r="D56" i="17" l="1"/>
  <c r="M56" i="17"/>
  <c r="E31" i="17"/>
  <c r="E32" i="17" l="1"/>
  <c r="E33" i="17" s="1"/>
  <c r="E34" i="17" s="1"/>
  <c r="E35" i="17" s="1"/>
  <c r="E36" i="17" s="1"/>
  <c r="F30" i="17" s="1"/>
  <c r="F31" i="17" l="1"/>
  <c r="N56" i="17"/>
  <c r="E56" i="17"/>
  <c r="F32" i="17" l="1"/>
  <c r="F33" i="17" s="1"/>
  <c r="F34" i="17" s="1"/>
  <c r="F35" i="17" s="1"/>
  <c r="F36" i="17" s="1"/>
  <c r="G30" i="17" s="1"/>
  <c r="G31" i="17" l="1"/>
  <c r="O56" i="17"/>
  <c r="F56" i="17"/>
  <c r="G32" i="17" l="1"/>
  <c r="G33" i="17" s="1"/>
  <c r="G34" i="17" s="1"/>
  <c r="G35" i="17" s="1"/>
  <c r="G36" i="17" s="1"/>
  <c r="H30" i="17" s="1"/>
  <c r="H31" i="17" l="1"/>
  <c r="H32" i="17" s="1"/>
  <c r="H33" i="17" s="1"/>
  <c r="H34" i="17" s="1"/>
  <c r="H35" i="17" s="1"/>
  <c r="H36" i="17" s="1"/>
  <c r="K30" i="17" s="1"/>
  <c r="P56" i="17"/>
  <c r="Q56" i="17" s="1"/>
  <c r="G56" i="17"/>
  <c r="H56" i="17" l="1"/>
  <c r="I56" i="17" s="1"/>
  <c r="J56" i="17" s="1"/>
  <c r="K57" i="17"/>
  <c r="K31" i="17"/>
  <c r="K32" i="17" l="1"/>
  <c r="K33" i="17" s="1"/>
  <c r="K34" i="17" s="1"/>
  <c r="K35" i="17" s="1"/>
  <c r="K36" i="17" s="1"/>
  <c r="L30" i="17" s="1"/>
  <c r="L31" i="17" l="1"/>
  <c r="L32" i="17" s="1"/>
  <c r="L33" i="17" s="1"/>
  <c r="L34" i="17" s="1"/>
  <c r="L35" i="17" s="1"/>
  <c r="L36" i="17" s="1"/>
  <c r="M30" i="17" s="1"/>
  <c r="M57" i="17" s="1"/>
  <c r="L57" i="17"/>
  <c r="C57" i="17"/>
  <c r="D57" i="17" l="1"/>
  <c r="M31" i="17"/>
  <c r="M32" i="17" s="1"/>
  <c r="M33" i="17" s="1"/>
  <c r="M34" i="17" s="1"/>
  <c r="M35" i="17" s="1"/>
  <c r="M36" i="17" s="1"/>
  <c r="N30" i="17" s="1"/>
  <c r="E57" i="17" l="1"/>
  <c r="N57" i="17"/>
  <c r="N31" i="17"/>
  <c r="N32" i="17" l="1"/>
  <c r="N33" i="17" s="1"/>
  <c r="N34" i="17" s="1"/>
  <c r="N35" i="17" s="1"/>
  <c r="N36" i="17" s="1"/>
  <c r="O30" i="17" l="1"/>
  <c r="O31" i="17" s="1"/>
  <c r="O32" i="17" s="1"/>
  <c r="O33" i="17" s="1"/>
  <c r="O34" i="17" s="1"/>
  <c r="O35" i="17" s="1"/>
  <c r="O36" i="17" s="1"/>
  <c r="P30" i="17" s="1"/>
  <c r="F57" i="17"/>
  <c r="P31" i="17" l="1"/>
  <c r="O57" i="17"/>
  <c r="P32" i="17" l="1"/>
  <c r="P33" i="17" l="1"/>
  <c r="P57" i="17"/>
  <c r="Q57" i="17" s="1"/>
  <c r="G57" i="17"/>
  <c r="P34" i="17" l="1"/>
  <c r="P35" i="17" l="1"/>
  <c r="P36" i="17" l="1"/>
  <c r="S30" i="17" s="1"/>
  <c r="S31" i="17" s="1"/>
  <c r="S32" i="17" s="1"/>
  <c r="S33" i="17" s="1"/>
  <c r="S34" i="17" s="1"/>
  <c r="S35" i="17" s="1"/>
  <c r="S36" i="17" s="1"/>
  <c r="H57" i="17" l="1"/>
  <c r="I57" i="17" s="1"/>
  <c r="J57" i="17" s="1"/>
  <c r="K58" i="17" l="1"/>
  <c r="T30" i="17" l="1"/>
  <c r="L58" i="17" l="1"/>
  <c r="T31" i="17"/>
  <c r="C58" i="17"/>
  <c r="T32" i="17" l="1"/>
  <c r="T33" i="17" s="1"/>
  <c r="T34" i="17" s="1"/>
  <c r="T35" i="17" s="1"/>
  <c r="T36" i="17" s="1"/>
  <c r="U30" i="17" s="1"/>
  <c r="D58" i="17" l="1"/>
  <c r="M58" i="17"/>
  <c r="U31" i="17"/>
  <c r="U32" i="17" l="1"/>
  <c r="U33" i="17" s="1"/>
  <c r="U34" i="17" s="1"/>
  <c r="U35" i="17" s="1"/>
  <c r="U36" i="17" s="1"/>
  <c r="V30" i="17" s="1"/>
  <c r="E58" i="17" l="1"/>
  <c r="N58" i="17"/>
  <c r="V31" i="17"/>
  <c r="V32" i="17" l="1"/>
  <c r="V33" i="17" s="1"/>
  <c r="V34" i="17" s="1"/>
  <c r="V35" i="17" s="1"/>
  <c r="V36" i="17" s="1"/>
  <c r="W30" i="17" s="1"/>
  <c r="W31" i="17" l="1"/>
  <c r="O58" i="17"/>
  <c r="F58" i="17"/>
  <c r="W32" i="17" l="1"/>
  <c r="W33" i="17" s="1"/>
  <c r="W34" i="17" s="1"/>
  <c r="W35" i="17" s="1"/>
  <c r="W36" i="17" s="1"/>
  <c r="X30" i="17" s="1"/>
  <c r="P58" i="17" l="1"/>
  <c r="Q58" i="17" s="1"/>
  <c r="X31" i="17"/>
  <c r="G58" i="17"/>
  <c r="X32" i="17" l="1"/>
  <c r="X33" i="17" l="1"/>
  <c r="X34" i="17" l="1"/>
  <c r="X35" i="17" l="1"/>
  <c r="X36" i="17" l="1"/>
  <c r="C40" i="17" s="1"/>
  <c r="H58" i="17" l="1"/>
  <c r="I58" i="17" s="1"/>
  <c r="J58" i="17" s="1"/>
  <c r="K59" i="17"/>
  <c r="C41" i="17"/>
  <c r="C42" i="17" l="1"/>
  <c r="C43" i="17" l="1"/>
  <c r="C44" i="17" s="1"/>
  <c r="C45" i="17" s="1"/>
  <c r="C46" i="17" s="1"/>
  <c r="D40" i="17" s="1"/>
  <c r="L59" i="17" l="1"/>
  <c r="D41" i="17"/>
  <c r="C59" i="17"/>
  <c r="D42" i="17" l="1"/>
  <c r="D43" i="17" s="1"/>
  <c r="D44" i="17" s="1"/>
  <c r="D45" i="17" s="1"/>
  <c r="D46" i="17" s="1"/>
  <c r="E40" i="17" s="1"/>
  <c r="D59" i="17" l="1"/>
  <c r="M59" i="17"/>
  <c r="E41" i="17"/>
  <c r="E42" i="17" l="1"/>
  <c r="E43" i="17" s="1"/>
  <c r="E44" i="17" s="1"/>
  <c r="E45" i="17" s="1"/>
  <c r="E46" i="17" s="1"/>
  <c r="F40" i="17" s="1"/>
  <c r="E59" i="17" l="1"/>
  <c r="N59" i="17"/>
  <c r="F41" i="17"/>
  <c r="F42" i="17" l="1"/>
  <c r="F43" i="17" s="1"/>
  <c r="F44" i="17" s="1"/>
  <c r="F45" i="17" s="1"/>
  <c r="F46" i="17" s="1"/>
  <c r="G40" i="17" s="1"/>
  <c r="F59" i="17" l="1"/>
  <c r="G41" i="17"/>
  <c r="O59" i="17"/>
  <c r="G42" i="17" l="1"/>
  <c r="G43" i="17" s="1"/>
  <c r="G44" i="17" s="1"/>
  <c r="G45" i="17" s="1"/>
  <c r="G46" i="17" s="1"/>
  <c r="K40" i="17" l="1"/>
  <c r="K60" i="17" s="1"/>
  <c r="H40" i="17"/>
  <c r="G59" i="17"/>
  <c r="P59" i="17" l="1"/>
  <c r="Q59" i="17" s="1"/>
  <c r="H41" i="17"/>
  <c r="K41" i="17"/>
  <c r="K42" i="17" l="1"/>
  <c r="H42" i="17"/>
  <c r="H43" i="17" l="1"/>
  <c r="K43" i="17"/>
  <c r="K44" i="17" l="1"/>
  <c r="H44" i="17"/>
  <c r="H45" i="17" l="1"/>
  <c r="K45" i="17"/>
  <c r="H46" i="17" l="1"/>
  <c r="H59" i="17" s="1"/>
  <c r="I59" i="17" s="1"/>
  <c r="J59" i="17" s="1"/>
  <c r="K46" i="17"/>
  <c r="L40" i="17" s="1"/>
  <c r="C60" i="17" l="1"/>
  <c r="L41" i="17"/>
  <c r="L60" i="17"/>
  <c r="L42" i="17" l="1"/>
  <c r="L43" i="17" s="1"/>
  <c r="L44" i="17" s="1"/>
  <c r="L45" i="17" s="1"/>
  <c r="L46" i="17" s="1"/>
  <c r="M40" i="17" s="1"/>
  <c r="D60" i="17" l="1"/>
  <c r="M41" i="17"/>
  <c r="M60" i="17"/>
  <c r="M42" i="17" l="1"/>
  <c r="M43" i="17" s="1"/>
  <c r="M44" i="17" s="1"/>
  <c r="M45" i="17" s="1"/>
  <c r="M46" i="17" s="1"/>
  <c r="N40" i="17" s="1"/>
  <c r="N60" i="17" l="1"/>
  <c r="N41" i="17"/>
  <c r="E60" i="17"/>
  <c r="N42" i="17" l="1"/>
  <c r="N43" i="17" s="1"/>
  <c r="N44" i="17" s="1"/>
  <c r="N45" i="17" s="1"/>
  <c r="N46" i="17" s="1"/>
  <c r="O40" i="17" s="1"/>
  <c r="O41" i="17" l="1"/>
  <c r="O60" i="17"/>
  <c r="F60" i="17"/>
  <c r="O42" i="17" l="1"/>
  <c r="O43" i="17" s="1"/>
  <c r="O44" i="17" s="1"/>
  <c r="O45" i="17" s="1"/>
  <c r="O46" i="17" s="1"/>
  <c r="P40" i="17" s="1"/>
  <c r="P41" i="17" l="1"/>
  <c r="P42" i="17" s="1"/>
  <c r="P43" i="17" s="1"/>
  <c r="P44" i="17" s="1"/>
  <c r="P45" i="17" s="1"/>
  <c r="P46" i="17" s="1"/>
  <c r="S40" i="17" s="1"/>
  <c r="P60" i="17"/>
  <c r="Q60" i="17" s="1"/>
  <c r="G60" i="17"/>
  <c r="K61" i="17" l="1"/>
  <c r="S41" i="17"/>
  <c r="H60" i="17"/>
  <c r="I60" i="17" s="1"/>
  <c r="J60" i="17" s="1"/>
  <c r="S42" i="17" l="1"/>
  <c r="S43" i="17" s="1"/>
  <c r="S44" i="17" s="1"/>
  <c r="S45" i="17" s="1"/>
  <c r="S46" i="17" s="1"/>
  <c r="T40" i="17" s="1"/>
  <c r="T41" i="17" l="1"/>
  <c r="L61" i="17"/>
  <c r="C61" i="17"/>
  <c r="T42" i="17" l="1"/>
  <c r="T43" i="17" s="1"/>
  <c r="T44" i="17" s="1"/>
  <c r="T45" i="17" s="1"/>
  <c r="T46" i="17" s="1"/>
  <c r="U40" i="17" s="1"/>
  <c r="D61" i="17" l="1"/>
  <c r="M61" i="17"/>
  <c r="U41" i="17"/>
  <c r="U42" i="17" l="1"/>
  <c r="U43" i="17" s="1"/>
  <c r="U44" i="17" s="1"/>
  <c r="U45" i="17" s="1"/>
  <c r="U46" i="17" s="1"/>
  <c r="V40" i="17" s="1"/>
  <c r="V41" i="17" l="1"/>
  <c r="N61" i="17"/>
  <c r="E61" i="17"/>
  <c r="V42" i="17" l="1"/>
  <c r="V43" i="17" s="1"/>
  <c r="V44" i="17" s="1"/>
  <c r="V45" i="17" s="1"/>
  <c r="V46" i="17" s="1"/>
  <c r="W40" i="17" s="1"/>
  <c r="W41" i="17" l="1"/>
  <c r="O61" i="17"/>
  <c r="F61" i="17"/>
  <c r="W42" i="17" l="1"/>
  <c r="W43" i="17" s="1"/>
  <c r="W44" i="17" s="1"/>
  <c r="W45" i="17" s="1"/>
  <c r="W46" i="17" s="1"/>
  <c r="X40" i="17" s="1"/>
  <c r="X41" i="17" l="1"/>
  <c r="P61" i="17"/>
  <c r="Q61" i="17" s="1"/>
  <c r="G61" i="17"/>
  <c r="X42" i="17" l="1"/>
  <c r="X43" i="17" s="1"/>
  <c r="X44" i="17" s="1"/>
  <c r="X45" i="17" s="1"/>
  <c r="X46" i="17" s="1"/>
  <c r="H61" i="17" l="1"/>
  <c r="I61" i="17" s="1"/>
  <c r="J61" i="17" s="1"/>
</calcChain>
</file>

<file path=xl/sharedStrings.xml><?xml version="1.0" encoding="utf-8"?>
<sst xmlns="http://schemas.openxmlformats.org/spreadsheetml/2006/main" count="1142" uniqueCount="486">
  <si>
    <t>KETERANGAN</t>
  </si>
  <si>
    <t>JUMLAH</t>
  </si>
  <si>
    <t>SATUAN PENDIDIKAN</t>
  </si>
  <si>
    <t>MATA PELAJARAN</t>
  </si>
  <si>
    <t>TAHUN PELAJARAN</t>
  </si>
  <si>
    <t>PENDIDIK</t>
  </si>
  <si>
    <t>NIP</t>
  </si>
  <si>
    <t>:</t>
  </si>
  <si>
    <t>NO</t>
  </si>
  <si>
    <t>BULAN</t>
  </si>
  <si>
    <t>SELURUHNYA</t>
  </si>
  <si>
    <t>TIDAK EFEKTIF</t>
  </si>
  <si>
    <t>EFEKTIF</t>
  </si>
  <si>
    <t>PROGRAM</t>
  </si>
  <si>
    <t>KELAS</t>
  </si>
  <si>
    <t>A.</t>
  </si>
  <si>
    <t>PERHITUNGAN ALOKASI WAKTU TIAP SEMESTER</t>
  </si>
  <si>
    <t>ALOKASI WAKTU</t>
  </si>
  <si>
    <t>DITETAPKAN DI</t>
  </si>
  <si>
    <t>PADA TANGGAL</t>
  </si>
  <si>
    <t>GURU</t>
  </si>
  <si>
    <t>KEPALA SEKOLAH</t>
  </si>
  <si>
    <t>DATA PRIBADI</t>
  </si>
  <si>
    <t>NO.</t>
  </si>
  <si>
    <r>
      <rPr>
        <b/>
        <sz val="10"/>
        <color rgb="FFFFFF00"/>
        <rFont val="Calibri"/>
        <family val="2"/>
        <scheme val="minor"/>
      </rPr>
      <t>PETUNJUK KALENDER PENDIDIKAN</t>
    </r>
    <r>
      <rPr>
        <sz val="10"/>
        <color theme="0"/>
        <rFont val="Calibri"/>
        <family val="2"/>
        <scheme val="minor"/>
      </rPr>
      <t xml:space="preserve">
Menu merupakan preview saja pengaturan hari tidak efefktif ditentukan pada pengaturan data kalender, untuk pengaturan kalender klik saja tombol data kalender</t>
    </r>
  </si>
  <si>
    <t>Data 
Kalender</t>
  </si>
  <si>
    <t>KALENDER PENDIDIKAN</t>
  </si>
  <si>
    <t>7/23/2012</t>
  </si>
  <si>
    <t>Sunday</t>
  </si>
  <si>
    <t xml:space="preserve">Hari </t>
  </si>
  <si>
    <t>Keterangan</t>
  </si>
  <si>
    <t>Warning</t>
  </si>
  <si>
    <t>Monday</t>
  </si>
  <si>
    <t>Minggu</t>
  </si>
  <si>
    <t xml:space="preserve">Minggu </t>
  </si>
  <si>
    <t>M</t>
  </si>
  <si>
    <t>A</t>
  </si>
  <si>
    <t>Tuesday</t>
  </si>
  <si>
    <t>Senin</t>
  </si>
  <si>
    <t xml:space="preserve">Senin </t>
  </si>
  <si>
    <t>Wednesday</t>
  </si>
  <si>
    <t>selasa</t>
  </si>
  <si>
    <t xml:space="preserve">Selasa </t>
  </si>
  <si>
    <t>Thursday</t>
  </si>
  <si>
    <t>Rabu</t>
  </si>
  <si>
    <t xml:space="preserve">Rabu </t>
  </si>
  <si>
    <t>O</t>
  </si>
  <si>
    <t>Friday</t>
  </si>
  <si>
    <t>Kamis</t>
  </si>
  <si>
    <t xml:space="preserve">Kamis </t>
  </si>
  <si>
    <t>Saturday</t>
  </si>
  <si>
    <t>Jum'at</t>
  </si>
  <si>
    <t xml:space="preserve">Jum'at </t>
  </si>
  <si>
    <t>Sabtu</t>
  </si>
  <si>
    <t xml:space="preserve">Sabtu </t>
  </si>
  <si>
    <t xml:space="preserve"> </t>
  </si>
  <si>
    <t>Libur Idul Fitri</t>
  </si>
  <si>
    <t xml:space="preserve">design by langgeng hadi p - lhp06pwt@yahoo.com </t>
  </si>
  <si>
    <t>PETUNJUK:
1.  Masukan data nama sekolah dan tahun pelajaran pd kolom disamping
2.  Masukan keterangan hari tidak efektif pada kolom keterangan
3.  Masukan tanggal awal tanggal akhir masing-masing kegiatan 
     kalender setiap bulannya</t>
  </si>
  <si>
    <t>Nama Sekolah</t>
  </si>
  <si>
    <t>Tahun Pelajaran</t>
  </si>
  <si>
    <t>Pengaturan Data Kalender Pendidikan</t>
  </si>
  <si>
    <t>Warning
Color</t>
  </si>
  <si>
    <t>awal</t>
  </si>
  <si>
    <t>akhir</t>
  </si>
  <si>
    <t>Juli 2014</t>
  </si>
  <si>
    <t>Agts 2014</t>
  </si>
  <si>
    <t>Sep 2014</t>
  </si>
  <si>
    <t>Okt 2014</t>
  </si>
  <si>
    <t>Nov 2014</t>
  </si>
  <si>
    <t>Des 2014</t>
  </si>
  <si>
    <t>Jan 2015</t>
  </si>
  <si>
    <t>Feb 2015</t>
  </si>
  <si>
    <t>Mar 2015</t>
  </si>
  <si>
    <t>Apr 2015</t>
  </si>
  <si>
    <t>Mei 2015</t>
  </si>
  <si>
    <t>Jun 2015</t>
  </si>
  <si>
    <t>JULI</t>
  </si>
  <si>
    <t>AGUSTUS</t>
  </si>
  <si>
    <t>SEPTEMBER</t>
  </si>
  <si>
    <t>OKTOBER</t>
  </si>
  <si>
    <t>NOPEMBER</t>
  </si>
  <si>
    <t>DESEMBER</t>
  </si>
  <si>
    <t>JANUARI</t>
  </si>
  <si>
    <t>PEBRUARI</t>
  </si>
  <si>
    <t>MARET</t>
  </si>
  <si>
    <t>APRIL</t>
  </si>
  <si>
    <t>MEI</t>
  </si>
  <si>
    <t>JUNI</t>
  </si>
  <si>
    <t>BANYAK MINGGU SEMESTER 1</t>
  </si>
  <si>
    <t>BANYAK MINGGU SEMESTER 2</t>
  </si>
  <si>
    <t>SEM 1</t>
  </si>
  <si>
    <t>SEM 2</t>
  </si>
  <si>
    <t>X</t>
  </si>
  <si>
    <t>3.2</t>
  </si>
  <si>
    <t>4.2</t>
  </si>
  <si>
    <t>Bahasa Jepang</t>
  </si>
  <si>
    <t>Bahasa Jerman</t>
  </si>
  <si>
    <t>Bahasa Korea</t>
  </si>
  <si>
    <t>Bahasa Mandarin</t>
  </si>
  <si>
    <t>Bahasa Perancis</t>
  </si>
  <si>
    <t>RINCIAN PROGRAM TAHUNAN</t>
  </si>
  <si>
    <t>3.3</t>
  </si>
  <si>
    <t>4.3</t>
  </si>
  <si>
    <t>3.4</t>
  </si>
  <si>
    <t>4.4</t>
  </si>
  <si>
    <t>3.5</t>
  </si>
  <si>
    <t>4.5</t>
  </si>
  <si>
    <t>3.1</t>
  </si>
  <si>
    <t>4.1</t>
  </si>
  <si>
    <t>3.6</t>
  </si>
  <si>
    <t>4.6</t>
  </si>
  <si>
    <t>3.7</t>
  </si>
  <si>
    <t>4.7</t>
  </si>
  <si>
    <t>KOMPETENSI DASAR PENGETAHUAN</t>
  </si>
  <si>
    <t>KOMPETENSI DASAR KETERAMPILAN</t>
  </si>
  <si>
    <t>XI</t>
  </si>
  <si>
    <t>XII</t>
  </si>
  <si>
    <t>KD PENGETAHUAN</t>
  </si>
  <si>
    <t>KD. KETERAMPILAN</t>
  </si>
  <si>
    <t>3.8</t>
  </si>
  <si>
    <t>3.9</t>
  </si>
  <si>
    <t>3.10</t>
  </si>
  <si>
    <t>4.8</t>
  </si>
  <si>
    <t>4.9</t>
  </si>
  <si>
    <t>4.10</t>
  </si>
  <si>
    <t>sem 1</t>
  </si>
  <si>
    <t>sem 2</t>
  </si>
  <si>
    <t>pengolahan sem 1</t>
  </si>
  <si>
    <t>ALOKASI</t>
  </si>
  <si>
    <t>KET</t>
  </si>
  <si>
    <t>PROGRAM SEMESTER 2</t>
  </si>
  <si>
    <t>Hari Raya Nyepi</t>
  </si>
  <si>
    <t>Hari Raya Waisak</t>
  </si>
  <si>
    <t>Libur Hari Raya Idul Fitri</t>
  </si>
  <si>
    <t>Idul Adha</t>
  </si>
  <si>
    <t>Thn Baru Hijriyah</t>
  </si>
  <si>
    <t>Maulid Nabi</t>
  </si>
  <si>
    <t>Natal</t>
  </si>
  <si>
    <t>Tahun Baru Masehi</t>
  </si>
  <si>
    <t>Thn Baru Imlek</t>
  </si>
  <si>
    <t>Wafat Yesus Kristus</t>
  </si>
  <si>
    <t>Kenaikan Isa Almasih</t>
  </si>
  <si>
    <t>Isra Miraj</t>
  </si>
  <si>
    <t xml:space="preserve">Penilaian Akhir Semester </t>
  </si>
  <si>
    <t>Libur Semester 1</t>
  </si>
  <si>
    <t>Penilaian Akhir Tahun</t>
  </si>
  <si>
    <t>Libur Semster 2</t>
  </si>
  <si>
    <t>Penilaian Harian 1</t>
  </si>
  <si>
    <t>Penilaian Harian 2</t>
  </si>
  <si>
    <t>Penilaian Harian 3</t>
  </si>
  <si>
    <t>Penilaian Harian 4</t>
  </si>
  <si>
    <t>HUT RI, Buruh</t>
  </si>
  <si>
    <t>fah</t>
  </si>
  <si>
    <t>4.5.1</t>
  </si>
  <si>
    <t>4.5.2</t>
  </si>
  <si>
    <t>4.6.1</t>
  </si>
  <si>
    <t>4.6.2</t>
  </si>
  <si>
    <t>2017-2018</t>
  </si>
  <si>
    <t>HBD SMA PGRI GUMELAR</t>
  </si>
  <si>
    <t>SMAN 2 PURWOKERTO</t>
  </si>
  <si>
    <t>LANGGENG HADI P.</t>
  </si>
  <si>
    <t>196906281992031006</t>
  </si>
  <si>
    <t>Purwokerto</t>
  </si>
  <si>
    <t>17 Juli 2017</t>
  </si>
  <si>
    <t>Drs. H. TOHAR, M.Si</t>
  </si>
  <si>
    <t>196307101994121002</t>
  </si>
  <si>
    <t>PROGRAM MINGGU EFFEKTIF</t>
  </si>
  <si>
    <t xml:space="preserve">JUMLAH JAM MENGAJAR </t>
  </si>
  <si>
    <t>ALOKASI WAKTU TIAP MINGGU</t>
  </si>
  <si>
    <t>SILABUS SEMESTER 1</t>
  </si>
  <si>
    <t>( …… X 45 menit )</t>
  </si>
  <si>
    <t>3 X 45</t>
  </si>
  <si>
    <t>15 X 45</t>
  </si>
  <si>
    <t>20 X 45</t>
  </si>
  <si>
    <t>50 x 45</t>
  </si>
  <si>
    <t>MATERI POKOK KOMPETENSI PENGETAHUAN</t>
  </si>
  <si>
    <t>MATERI POKOK KOMPETENSI KETERAMPILAN</t>
  </si>
  <si>
    <t>PEBELAJARAN</t>
  </si>
  <si>
    <t>PENILIAN</t>
  </si>
  <si>
    <t>SUMBER BELAJARAN</t>
  </si>
  <si>
    <t>KD3 KD4</t>
  </si>
  <si>
    <t xml:space="preserve">KOMPETESI INTI </t>
  </si>
  <si>
    <t>3. memahami, menerapkan, menganalisis pengetahuan faktual, konseptual, prosedural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</si>
  <si>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3. memahami, menerapkan, dan menganalisis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</si>
  <si>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3. memahami, menerapkan, menganalisis dan mengevaluasi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</si>
  <si>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4. mengolah, menalar, dan menyaji dalam ranah konkret dan ranah abstrak terkait dengan pengembangan dari yang dipelajarinya di sekolah secara mandiri, dan mampu menggunakan metode sesuai kaidah keilmuan</t>
  </si>
  <si>
    <t>4. mengolah, menalar, dan menyaji dalam ranah konkret dan ranah abstrak terkait dengan pengembangan dari yang dipelajarinya di sekolah secara mandiri, bertindak secara efektif dan kreatif, serta mampu menggunakan metode sesuai kaidah keilmuan</t>
  </si>
  <si>
    <t>4. mengolah, menalar, menyaji, dan mencipta dalam ranah konkret dan ranah abstrak terkait dengan pengembangan dari yang dipelajarinya di sekolah secara mandiri serta bertindak secara efektif dan kreatif, dan mampu menggunakan metode sesuai kaidah keilmuan</t>
  </si>
  <si>
    <t xml:space="preserve">  </t>
  </si>
  <si>
    <t>SILABUS  SEMESTER 2</t>
  </si>
  <si>
    <t>PROGRAM SEMESTER 1</t>
  </si>
  <si>
    <t>Bahasa Arab</t>
  </si>
  <si>
    <t>Antropologi</t>
  </si>
  <si>
    <t>BAHASA</t>
  </si>
  <si>
    <t>memahami Antropologi sebagai ilmu yang mempelajari keanekaragaman dan kesamaan manusia Indonesia dan cara hidupnya secara holistik dalam rangka membangun sikap toleran, empati, dan saling menghargai sehingga tercipta kerukunan nasional</t>
  </si>
  <si>
    <t>membaca berbagai literatur dan mendiskusikan hasil bacaan tentang ilmu Antropologi sebagai ilmu yang mempelajari keanekaragaman dan kesamaan manusia Indonesia dan cara hidupnya secara holistik dalam rangka membangun sikap toleran, empati, dan saling menghargai sehingga tercipta kerukunan nasional</t>
  </si>
  <si>
    <t>menggunakan pengetahuan dasar metode etnografi dalam mendeskripsikan institusi-institusi sosial (antara lain: sistem kekerabatan, sistem religi, sistem politik, sistem mata pencaharian hidup, bahasa, kesenian) dalam suatu kelompok etnik tertentu di Indonesia</t>
  </si>
  <si>
    <t>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t>
  </si>
  <si>
    <t>memahami dampak positif dan negatif dari perubahan sosial, pembangunan nasional, globalisasi, dan modernisasi terhadap kehidupan sosialkultural masyarakat Indonesia</t>
  </si>
  <si>
    <t>melakukan pengamatan lapangan, membaca berbagai literatur/media masa, dan berdiskusi untuk memahami perubahan sosial, pembangunan nasional, globalisasi, dan modernisasi terhadap kehidupan sosialkultural masyarakat Indonesia</t>
  </si>
  <si>
    <t>mendeskripsikan penggolongan sosial dalam masyarakat Indonesia berdasarkan kriteria tertentu (misalnya: agama, etnik, gender, pekerjaan, desa-kota) dalam rangka menyadari bahwa masyarakat Indonesia beraneka ragam</t>
  </si>
  <si>
    <t>melakukan kajian lapangan, kajian literatur, dan berdiskusi untuk mendeskripsikan penggolongan sosial dalam masyarakat Indonesia berdasarkan kriteria tertentu (misalnya: agama, etnik, gender, pekerjaan, desa-kota) dalam rangka menyadari bahwa masyarakat Indonesia beraneka ragam</t>
  </si>
  <si>
    <t>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t>
  </si>
  <si>
    <t>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t>
  </si>
  <si>
    <t>mengidentifikasi, menganalisis dan menilai dampak negatif perubahan sosial, pembangunan nasional, globalisasi, dan modernisasi terhadap kehidupan sosialkultural masyarakat Indonesia (misalnya: perilaku koruptif, diskriminatif, pelanggaran HAM, kekerasan dalam rumah tangga, dan hedonisme)</t>
  </si>
  <si>
    <t>menggunakan pendekatan Antropologi dalam mengidentifikasi, menganalisis, dan menilai dampak negatif perubahan sosial, pembangunan nasional, globalisasi, dan modernisasi terhadap kehidupan sosialkultural masyarakat Indonesia (misalnya: perilaku koruptif, diskriminatif, pelanggaran HAM, kekerasan dalam rumah tangga, dan hedonisme)</t>
  </si>
  <si>
    <t>mendeskripsikan strata sosial dalam masyarakat Indonesia berdasarkan kriteria tertentu (misalnya: penghasilan, pendidikan, pangkat) dalam rangka menyadari tentang adanya pelapisan sosial dalam masyarakat Indonesia</t>
  </si>
  <si>
    <t>melakukan kajian lapangan, kajian literatur, dan berdiskusi untuk mendeskripsikan strata sosial dalam masyarakat Indonesia berdasarkan kriteria tertentu (misalnya: penghasilan, pendidikan, pangkat) dalam rangka menyadari tentang adanya pelapisan sosial dalam masyarakat Indo</t>
  </si>
  <si>
    <t>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t>
  </si>
  <si>
    <t>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t>
  </si>
  <si>
    <t>merancang strategi kultural berdasarkan sumber-sumber kearifan lokal dan tradisi lisan untuk mengatasi berbagai dampak negatif dari perubahan sosial, pembangunan nasional, globalisasi, dan modernisasi bagi pembangunan karakter bangsa (nation and character building)</t>
  </si>
  <si>
    <t>membaca literatur, melakukan pengamatan (observasi), dan wawancara (interview) untuk merancang strategi kultural berdasarkan kearifan lokal dan tradisi lisan untuk mengatasi berbagai dampak negatif perubahan sosial, pembangunan nasional, globalisasi, dan modernisasi dalam rangka pembangunan karakter bangsa (nation and character building)</t>
  </si>
  <si>
    <t>ANTRO</t>
  </si>
  <si>
    <t>mendemonstrasikan tindak tutur untuk menyapa dan berpamitan (Saluer et prendre congé), mengucapkan terimakasih, dan meminta maaf (remercier et s’excuser) dengan memperhatikan fungsi sosial, struktur teks, dan unsur kebahasaan pada teks interpersonal dan teks transaksional tulis dan lisan</t>
  </si>
  <si>
    <t>menerapkan tindak tutur untuk menyapa dan berpamitan (Saluer et prendre congé), mengucapkan terimakasih dan meminta maaf (remercier et s’excuser) dengan memperhatikan fungsi sosial, struktur teks, dan unsur kebahasaan pada teks interpersonal dan teks transaksional tulis dan lisan</t>
  </si>
  <si>
    <t>mendemonstrasikan tindak tutur untuk meminta perhatian, mengecek pemahaman, menghargai kinerja yang baik, meminta dan mengungkapkan pendapat (demander et proposer des opinions) dengan memperhatikan fungsi sosial, struktur teks, dan unsur kebahasaan pada teks interpersonal dan teks transaksional tulis dan lisan</t>
  </si>
  <si>
    <t>menggunakan tindak tutur untuk meminta perhatian, mengecek pemahaman, menghargai kinerja yang baik, meminta dan mengungkapkan pendapat (demander et proposer des opinions) dengan memperhatikan fungsi sosial, struktur teks, dan unsur kebahasaan pada teks interpersonal dan teks transaksional tulis dan lisan</t>
  </si>
  <si>
    <t>mendemonstrasikan tindak tutur harapan dan ucapan selamat atas suatu kebahagiaan dan prestasi (féliciter quelqu’un), dengan memperhatikan fungsi sosial, struktur teks, dan unsur kebahasaan pada teks interpersonal dan teks transaksional</t>
  </si>
  <si>
    <t>menggunakan tindak tutur harapan dan ucapan selamat atas suatu kebahagiaan dan prestasi (féliciter quelqu’un), dengan memperhatikan fungsi sosial, struktur teks, dan unsur kebahasaan pada teks interpersonal dan teks transaksional</t>
  </si>
  <si>
    <t>mendemonstrasikan tindak tutur untuk memperkenalkan diri (se présenter) dengan memperhatikan fungsi sosial, struktur teks, dan unsur kebahasaan pada teks interpersonal dan teks transaksional tulis dan lisan</t>
  </si>
  <si>
    <t>menerapkan tindak tutur untuk memperkenalkan diri (se présenter) dengan memperhatikan fungsi sosial, struktur teks, dan unsur kebahasaan pada teks interpersonal dan teks transaksional tulis dan lisan</t>
  </si>
  <si>
    <t>mengekspresikan tindak tutur untuk menyatakan dan menanyakan kemampuan dan kemauan (la disponibilité et la volonté) melakukan suatu tindakan dengan memperhatikan fungsi sosial, struktur teks, dan unsur kebahasaan pada teks interpersonal dan teks transaksional tulis dan lisan</t>
  </si>
  <si>
    <t>menerapkan tindak tutur untuk menyatakan dan menanyakan kemampuan dan kemauan (la disponibilité et la volonté) melakukan suatu tindakan dengan memperhatikan fungsi sosial, struktur teks, dan unsur kebahasaan pada teks interpersonal dan teks transaksional tulis dan lisan</t>
  </si>
  <si>
    <t>menyatakan kembali tindak tutur untuk menyatakan dan menanyakan keharusan dan himbauan (obligation et sugession) melakukan suatu tindakan/kegiatan, dengan memperhatikan fungsi sosial, struktur teks, dan unsur kebahasaan pada teks interpersonal dan teks transaksional</t>
  </si>
  <si>
    <t>menggunakan tindak tutur untuk menyatakan dan menanyakan keharusan dan himbauan (obligation et sugession) melakukan suatu tindakan/kegiatan, dengan memperhatikan fungsi sosial, struktur teks, dan unsur kebahasaan pada teks interpersonal dan teks transaksional</t>
  </si>
  <si>
    <t>mendemonstrasikan jam, hari, tanggal, bulan, tahun, (heure, jour, date, mois, année) dalam bentuk angka dan huruf dengan memperhatikan fungsi sosial, struktur teks, dan unsur kebahasaan pada teks interpersonal dan teks transaksional tulis dan lisan</t>
  </si>
  <si>
    <t>menerapkan tindak tutur untuk menyatakan dan menanyakan jam, hari, tanggal, bulan, tahun, (heure, jour, date, mois, année) dalam bentuk angka dan huruf dengan memperhatikan fungsi sosial, struktur teks, dan unsur kebahasaan pada teks interpersonal dan teks transaksional tulis dan lisan</t>
  </si>
  <si>
    <t>membedakan tindak tutur untuk memberi instruksi, mengajak, melarang, minta ijin dengan memperhatikan fungsi sosial, struktur teks, dan unsur kebahasaan pada teks interpersonal dan teks transaksional tulis dan lisan</t>
  </si>
  <si>
    <t>menggunakan tindak tutur untuk memberi instruksi, mengajak, melarang, minta ijin dengan memperhatikan fungsi sosial, struktur teks, dan unsur kebahasaan pada teks interpersonal dan teks transaksional tulis dan lisan</t>
  </si>
  <si>
    <t>mengekspresikan tindak tutur untuk menyatakan dan menanyakan tentang maksud dan tujuan (objectif) melakukan suatu tindakan/kegiatan, dengan memperhatikan fungsi sosial, struktur teks, dan unsur kebahasaan pada teks interpersonal dan teks transaksional</t>
  </si>
  <si>
    <t>menggunakan tindak tutur untuk menyatakan dan menanyakan tentang maksud dan tujuan (objectif) melakukan suatu tindakan/kegiatan, dengan memperhatikan fungsi sosial, struktur teks, dan unsur kebahasaan pada teks interpersonal dan teks transaksional</t>
  </si>
  <si>
    <t>mendemonstrasikan tindak tutur untuk menyatakan jati diri (presenter son identité) dengan memperhatikan fungsi sosial, struktur teks, dan unsur kebahasaan pada teks interpersonal dan teks transaksional tulis dan lisan</t>
  </si>
  <si>
    <t>menerapkan tindak tutur untuk menyatakan dan menanyakan jati diri dengan memperhatikan fungsi sosial, struktur teks, dan unsur kebahasaan pada teks interpersonal dan teks transaksional tulis dan lisan</t>
  </si>
  <si>
    <t>mencontohkan tindak tutur ucapan selamat (féliciter quelqu’un) dengan memperhatikan fungsi sosial, struktur teks, dan unsur kebahasaan pada teks interaksi lisan dan tulis</t>
  </si>
  <si>
    <t>memproduksi tindak tutur ucapan selamat (féliciter quelqu’un) dengan memperhatikan fungsi sosial, struktur teks, dan unsur kebahasaan pada teks interaksi lisan dan tulis sesuai konteks</t>
  </si>
  <si>
    <t>mengekspresikan tindak tutur untuk menyuruh dan melarang (demander quelqu’un de faire quelque chose et interdiction) melakukan suatu tindakan/kegiatan, dengan memperhatikan fungsi sosial, struktur teks, dan unsur kebahasaan pada teks interpersonal dan teks transaksional</t>
  </si>
  <si>
    <t>menggunakan. tindak tutur untuk menyuruh dan melarang (demander quelqu’un de faire quelque chose et interdiction) melakukan suatu tindakan/kegiatan, dengan memperhatikan fungsi sosial, struktur teks, dan unsur kebahasaan pada teks interpersonal dan teks transaksional</t>
  </si>
  <si>
    <t>menggolongkan nama benda dan bangunan publik (des choses et des lieux publics) dengan memperhatikan fungsi sosial, struktur teks, dan unsur kebahasaan pada teks interpersonal dan teks transaksional tulis dan lisan</t>
  </si>
  <si>
    <t>menerapkan tindak tutur untuk menyatakan dan menanyakan nama benda dan bangunan publik (des choses et des lieux publics) dengan memperhatikan fungsi sosial, struktur teks, dan unsur kebahasaan pada teks interpersonal dan teks transaksional tulis dan lisan</t>
  </si>
  <si>
    <t>menyatakan kembali tindak tutur untuk menyatakan dan menanyakan keberadaan orang dan benda (se situer dans l’espace) dalam jumlah yang tidak tertentu dengan memperhatikan fungsi sosial, struktur teks, dan unsur kebahasaan pada teks interpersonal dan teks transaksional tulis dan lisan</t>
  </si>
  <si>
    <t>memproduksi tindak tutur untuk menyatakan dan menanyakan keberadaan orang dan benda (se situer dans l’espace) dalam jumlah yang tidak tertentu dengan memperhatikan fungsi sosial, struktur teks, dan unsur kebahasaan pada teks interpersonal dan teks transaksional tulis dan lisan</t>
  </si>
  <si>
    <t>menyatakan kembali teks prosedural (texte procedural) berbentuk resep makanan dan manual, pendek dan sederhana, dengan memperhatikan fungsi sosial, struktur teks, dan unsur kebahasaan</t>
  </si>
  <si>
    <t xml:space="preserve"> memproduksi teks prosedural (texte procedural) berbentuk resep makanan dan manual, pendek dan sederhana, dengan memperhatikan fungsi sosial, struktur teks, dan unsur kebahasaan</t>
  </si>
  <si>
    <t>menggambarkan sifat orang dan benda (caractères de personnes et de choses) dengan memperhatikan fungsi sosial, struktur teks, dan unsur kebahasaan pada teks interpersonal dan teks transaksional tulis dan lisan</t>
  </si>
  <si>
    <t>menerapkan tindak tutur untuk menyatakan dan menanyakan sifat orang dan benda (caractères de personnes et de choses) dengan memperhatikan fungsi sosial, struktur teks, dan unsur kebahasaan pada teks interpersonal dan teks transaksional tulis dan lisan</t>
  </si>
  <si>
    <t>menyatakan kembali tindak tutur untuk menyatakan dan menanyakan tindakan/kejadian yang dilakukan/terjadi secara rutin atau merupakan kebenaran umum (l’indicatif présent) dengan memperhatikan fungsi sosial, struktur teks, dan unsur kebahasaan pada teks interpersonal dan teks transaksional tulis dan lisan</t>
  </si>
  <si>
    <t>menyusun tindak tutur untuk menyatakan dan menanyakan tindakan/kejadian yang dilakukan/terjadi secara rutin atau merupakan kebenaran umum (l’indicatif présent) dengan memperhatikan fungsi sosial, struktur teks, dan unsur kebahasaan pada teks interpersonal dan teks transaksional tulis dan lisan</t>
  </si>
  <si>
    <t>menyatakan kembali tindak tutur untuk menyatakan dan menanyakan tentang tindakan/kegiatan/ kejadian pada waktu yang akan datang (indicative futur) sesuai dengan memperhatikan fungsi sosial, struktur teks, dan unsur kebahasaan teks interpersonal dan teks transaksional</t>
  </si>
  <si>
    <t>memproduksi tindak tutur untuk menyatakan dan menanyakan tentang tindakan/kegiatan/kejadian pada waktu yang akan datang (indicatif futur) sesuai dengan memperhatikan fungsi sosial, struktur teks, dan unsur kebahasaan teks interpersonal dan teks transaksional</t>
  </si>
  <si>
    <t>menafsirkan instruksi, tanda dan rambu (instructions, signes, panneaux) dengan memperhatikan fungsi sosial, struktur teks, dan unsur kebahasaan pada teks interpersonal dan teks transaksional tulis dan lisan</t>
  </si>
  <si>
    <t>menetapkan instruksi, tanda dan rambu (instruction, signes, panneaux) dengan memperhatikan fungsi sosial, struktur teks, dan unsur kebahasaan pada teks interpersonal dan teks transaksional tulis dan lisan</t>
  </si>
  <si>
    <t>menyatakan kembali tindak tutur untuk menyatakan dan menanyakan tindakan/kejadian yang dilakukan/terjadi di waktu lampau (indicatif passé compose) dengan memperhatikan fungsi sosial, struktur teks, dan unsur kebahasaan pada teks interpersonal dan teks transaksional tulis dan lisan</t>
  </si>
  <si>
    <t>menyusun tindak tutur untuk menyatakan dan menanyakan tindakan/kejadian yang dilakukan/terjadi di waktu lampau (indicatif passé compose) dengan memperhatikan fungsi sosial, struktur teks, dan unsur kebahasaan pada teks interpersonal dan teks transaksional tulis dan lisan</t>
  </si>
  <si>
    <t>mencirikan jenis teks naratif (texte narratif) dengan memperhatikan fungsi sosial, struktur teks, dan unsur kebahasaan</t>
  </si>
  <si>
    <t>memproduksi jenis teks naratif (texte narratif) dengan memperhatikan fungsi sosial, struktur teks, dan unsur kebahasaan</t>
  </si>
  <si>
    <t>mendemonstrasikan lirik lagu (paroles d’une chanson) berbahasa Perancis dengan memperhatikan fungsi sosial, struktur teks, dan unsur kebahasaan</t>
  </si>
  <si>
    <t>menggambarkan lirik lagu (paroles d’une chanson) berbahasa Perancis dengan memperhatikan fungsi sosial, struktur teks, dan unsur kebahasaan</t>
  </si>
  <si>
    <t>menyatakan kembali pesan singkat dan pengumuman/pemberitahuan (messages courts et annonces) dengan memperhatikan fungsi sosial, struktur teks, dan unsur kebahasaan pada teks interpersonal dan teks transaksional tulis dan lisan</t>
  </si>
  <si>
    <t>memproduksi pesan singkat dan pengumuman/ pemberitahuan (messages courts et annonces) dengan memperhatikan fungsi sosial, struktur teks, dan unsur kebahasaan pada teks interpersonal dan teks transaksional tulis dan lisan</t>
  </si>
  <si>
    <t>mencirikan cerita fabel Perancis (fable française) yang sederhana dengan memperhatikan fungsi sosial, struktur teks, dan unsur kebahasaan yang benar dan sesuai konteks</t>
  </si>
  <si>
    <t>menyatakan kembali isi cerita fable Perancis (fable française) yang sederhana dengan memperhatikan fungsi sosial, struktur teks, dan unsur kebahasaan</t>
  </si>
  <si>
    <t>mencirikan bentuk teks deskriptif (texte descriptif) dengan memperhatikan fungsi sosial, struktur teks, dan unsur kebahasaan</t>
  </si>
  <si>
    <t>menyusun bentuk teks deskriptif (texte descriptif) dengan memperhatikan fungsi sosial, struktur teks, dan unsur kebahasaan</t>
  </si>
  <si>
    <t xml:space="preserve"> mencirikan puisi berbahasa Perancis (poème français) dengan memperhatikan fungsi sosial, struktur teks, dan unsur kebahasaan</t>
  </si>
  <si>
    <t xml:space="preserve"> mengekspresikan puisi berbahasa Perancis (poème français) dengan memperhatikan fungsi sosial, struktur teks, dan unsur kebahasaan</t>
  </si>
  <si>
    <t>PERANCIS</t>
  </si>
  <si>
    <t>mendemonstrasikan tindak tutur untuk menyapa, berpamitan, mengucapkan terimakasih, meminta maaf, meminta/mengungkapkan pendapat, mengungkapkan permintaan/permohonan (eine Bitte formulieren) dalam bentuk teks interaksi interpersonal lisan dan tulis pendek dan sederhana, dengan memperhatikan fungsi sosial, struktur teks, dan unsur kebahasaan yang benar sesuai konteks.</t>
  </si>
  <si>
    <t>menggunakan tindak tutur untuk menyapa, berpamitan, mengucapkan terima kasih, meminta maaf, meminta/mengungkapkan pendapat, mengungkapkan permintaan/permohonan (eine Bitte formulieren) dalam bentuk teks interaksi interpersonal lisan dan tulis pendek dan sederhana, dengan memperhatikan fungsi sosial, struktur teks, dan unsur kebahasaan yang benar sesuai konteks.</t>
  </si>
  <si>
    <t>mendemonstrasikan tindak tutur untuk menghargai kinerja yang baik,ucapan selamat, mengajak, melarang, minta ijin, meminta/mengungkapkan pendapat, mengungkapkan permintaan/permohonan (eine Bitteformulieren) dalam bentuk teks interaksi interpersonal lisan dan tulis pendek dan sederhana, dengan memperhatikan fungsi sosial, struktur teks, dan unsur kebahasaan yang benar sesuai konteks</t>
  </si>
  <si>
    <t>menggunakan tindak tutur untuk menghargai kinerja yang baik, ucapan selamat, mengajak, melarang, minta ijin, meminta/mengungkapkan pendapat, mengungkapkan permintaan/permohonan (eine Bitte formulieren) dalam bentuk teks interaksi interpersonal lisan dan tulis pendek dan sederhana, dengan memperhatikan fungsi sosial, struktur teks, dan unsur kebahasaan yang benar sesuai konteks</t>
  </si>
  <si>
    <t>mendemonstrasikan tindak tutur untuk mengungkapkan usulan, persetujuan, ketidaksetujuan, mengajak, meminta ijin,melarang, harapan atau doa,pendapatdalam bentuk teks interaksi interpersonal lisan dan tulis pendek dan sederhana, dengan memperhatikan fungsi sosial, struktur teks, dan unsur kebahasaan yang benar sesuai konteks</t>
  </si>
  <si>
    <t xml:space="preserve"> menggunakan tindak tutur untuk mengungkapkan usulan,persetujuan, ketidaksetujuan, mengajak, meminta ijin,melarang, harapan atau doa,pendapatdalam bentuk teks interaksi interpersonal lisan dan tulis pendek dan sederhana, dengan memperhatikan fungsi sosial, struktur teks, dan unsur kebahasaan yang benar sesuai konteks</t>
  </si>
  <si>
    <t>3. memahami , menerapkan, menganalisis pengetahuan faktual, konseptual, prosedural dan metakognitif berdasarkan rasa ingintahunya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</si>
  <si>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3. memahami , menerapkan, menganalisis dan mengevaluasi pengetahuan faktual, konseptual, prosedural dan metakognitif berdasarkan rasa ingintahunya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</si>
  <si>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mendemonstrasikan tindak tutur untuk memberi dan meminta informasi terkait memperkenalkan diri dan orang lain, kegiatan di lingkungan sekolah dalam bentuk teks interaksi transaksional lisan dan tulis pendek dan sederhana, dengan memperhatikan fungsi sosial, struktur teks, dan unsur kebahasaan yang benar sesuai konteks</t>
  </si>
  <si>
    <t>menggunakan tindak tutur untuk memberi dan meminta informasi terkait memperkenalkan diri dan orang lain, kegiatan di lingkungan sekolah dalam bentuk teks interaksi transaksional lisan dan tulis pendek dan sederhana, dengan memperhatikan fungsi sosial, struktur teks, dan unsur kebahasaan yang benar sesuai konteks</t>
  </si>
  <si>
    <t>menafsirkan tindak tutur yang terkait dengan memberi dan meminta informasi tentang bangunan rumah, benda dan binatang di rumah, orang, pekerjaan dan kegiatan sehari-hari di rumah dan di lingkungan tempat tinggal pada teks interaksi transaksional lisan dan tulis pendek dan sederhana sesuai konteks penggunaannya, dengan memperhatikan fungsi sosial, struktur teks, dan unsur kebahasaan</t>
  </si>
  <si>
    <t>memproduksi teks interaksi transaksional lisan dan tulis pendek dan sederhana terkait tindakan untuk memberi dan meminta informasi terkait bangunan rumah, benda dan binatangdi rumah, orang, pekerjaan dan kegiatan sehari-hari di rumah dan di lingkungan tempat tinggal, dengan memperhatikan fungsi sosial, struktur teks, dan unsur kebahasaan yang benar sesuai konteks</t>
  </si>
  <si>
    <t>mendemonstrasikan tindak tutur memberi dan meminta informasi untuk menyatakan keharusan, himbauan, kemampuan/kesanggupan, memberi instruksi dan melarang melakukan suatu tindakan/kegiatan terkait kegiatan waktu senggang dalam bentuk teks interaksi transaksional lisan dan tulis pendek dan sederhana, dengan memperhatikan fungsi sosial, struktur teks, dan unsur kebahasaan yang benar sesuai konteks</t>
  </si>
  <si>
    <t>menggunakan tindak tutur untuk memberi dan meminta informasi untuk menyatakan keharusan, himbauan, kemampuan/kesanggupan, untuk memberi instruksi dan melarang melakukan suatu tindakan/kegiatan terkait kegiatan waktu senggang dalam bentuk teks interaksi transaksional lisan dan tulis pendek dan sederhana, dengan memperhatikan fungsi sosial, struktur teks, dan unsur kebahasaan yang benar sesuai konteks</t>
  </si>
  <si>
    <t>4. mengolah, menalar dan menyaji dalam ranah konkret dan ranah abstrak terkait dengan pengembangan dari yang dipelajarinya di sekolah secara mandiri, bertindak secara efektif dan kreatif, serta mampu menggunakan metode sesuai kaidah keilmuan</t>
  </si>
  <si>
    <t>4. mengolah, menyaji, dan menalar dalam ranah konkret (menggunakan, mengurai, merangkai, memodifikasi, dan membuat) dan ranah abstrak (menulis, membaca, menghitung, menggambar, dan mengarang) sesuai dengan yang dipelajari di sekolah dan sumber lain yang sama dalam sudut pandang/teori</t>
  </si>
  <si>
    <t>menafsirkan tindak tutur yang terkait dengan memberi dan meminta informasi tentang nama dan jumlah orang, benda, bangunan publik, sifat dan tingkah laku/tindakan/fungsi orang dan benda, di lingkungan sekolah pada teks interaksi transaksional lisan dan tulis sesuai konteks penggunaannya,dengan memperhatikan fungsi sosial, struktur teks, dan unsur kebahasaan</t>
  </si>
  <si>
    <t>memproduksi teks interaksi transaksional lisan dan tulis pendek dan sederhana terkait tindakan untuk memberi dan meminta informasi tentang nama dan jumlah orang, benda, bangunan publik, sifat dan tingkah laku/tindakan/fungsi orang dan benda di lingkungan sekolah, dengan memperhatikan fungsi sosial, struktur teks, dan unsur kebahasaan yang benar sesuai konteks</t>
  </si>
  <si>
    <t>menafsirkan isi teks khusus lisan dan tulis pendek dan sederhana berbentuk daftar menu, iklan singkat, surat/undangan pribadi, E-Mail,pesan pada mesin penjawab telepon (Anrufbeantworter) pesan singkat dan pengumuman / pemberitahuan (Zettel/ Informationschilder) dan statistik terkait benda dan binatang di rumah, orang, pekerjaan, kegiatan sehari-hari di rumah dan di lingkungan tempat tinggal, sesuai konteks penggunaannya, dengan memperhatikan fungsi sosial, struktur teks, dan unsur kebahasaan</t>
  </si>
  <si>
    <t>menentukan isi teks khusus lisan dan tulis pendek dan sederhana berbentuk daftar menu, iklan singkat, surat/undangan pribadi, E-Mail, pesan pada mesin penjawab telepon (Anrufbeantworter), pesan singkat dan pengumuman / pemberitahuan (Zettel/ Informationschilder) dan statistik terkait benda dan binatang di rumah, orang, pekerjaan, kegiatan sehari-hari di rumah dan di lingkungan tempat tinggal. sesuai konteks penggunaannya, dengan memperhatikan fungsi sosial, struktur teks, dan unsur kebahasaan</t>
  </si>
  <si>
    <t>menafsirkan tindak tutur yang terkait dengan memberi dan meminta informasi tindakan/kegiatan waktu senggang /kejadianyang sudah dilakukan/terjadi di waktu lampau terkait perjalanan/wisata pada teks interaksi transaksional lisan dan tulis sesuai konteks penggunaannya, dengan memperhatikan fungsi sosial, struktur teks, dan unsur kebahasaan</t>
  </si>
  <si>
    <t xml:space="preserve"> memproduksi teks interaksi transaksional lisan dan tulis pendek dan sederhana terkait tindakan untuk memberi dan meminta informasi terkait tindakan kegiatan waktu senggang /kejadianyang sudah dilakukan/terjadi di waktu lampau terkait perjalanan/wisata dengan memperhatikan fungsi sosial, struktur teks, dan unsur kebahasaan yang benar sesuai konteks</t>
  </si>
  <si>
    <t>menafsirkan isi teks khusus lisan dan tulis pendek dan sederhana berbentuk formulir, kartu identitas, pengumumuan singkat, pesan pada mesin penjawab telepon (Anrufbeantworter), pembicaraan telepon, jadwal pelajaran, iklan, surat, E-Mail terkait jati diri dan kegiatan di lingkungan sekolah sesuai konteks penggunaannya, dengan memperhatikan fungsi sosial, struktur teks, dan unsur kebahasaan</t>
  </si>
  <si>
    <t>menentukan isi teks khusus lisan dan tulis pendek dan sederhana berbentuk formulir, kartu identitas, pengumumuan singkat, pesan pada mesin penjawab telepon (Anrufbeantworter), pembicaraan telepon, jadwal pelajaran, iklan, surat, E-Mail terkait jati diri dan kegiatan di lingkungan sekolah sesuai konteks penggunaannya, dengan memperhatikan fungsi sosial, struktur teks, dan unsur kebahasaan</t>
  </si>
  <si>
    <t xml:space="preserve">menafsirkan isi teks deskriptif lisan dan tulis pendek dan sederhana terkait bangunan rumah, benda dan binatangdi rumah, orang, pekerjaan dan kegiatan sehari-hari di rumah dan di lingkungan tempat tinggal sesuai dengan konteks penggunaannya, dengan memperhatikan fungsi sosial, struktur teks, dan unsur kebahasaan </t>
  </si>
  <si>
    <t>1 menentukan isi teks deskriptif lisan dan tulis pendek dan sederhana terkait bangunan rumah, benda dan binatang di rumah, orang, pekerjaan dan kegiatan sehari-hari di rumah dan di lingkungan tempat tinggal sesuai dengan konteks penggunaannya, dengan memperhatikan fungsi sosial, struktur teks, dan unsur kebahasaan</t>
  </si>
  <si>
    <t>menafsirkan isi teks khusus lisan dan tulis pendek dan sederhana berbentuk pengumuman singkat (kurze Mitteilungen), iklan singkat (kurze Anzeigen), papan petunjuk (Hinweisschilder/ Aushänge), pengumuman lisan(Durchsage) ,agenda kegiatan(Terminkalender), tiket perjalanan (Fahrkarte), jadwal perjalanan(Fahrplan), statistik, rencana perjalanan (Reiseprogramm), pesan pada mesin penjawab telepon (Anrufbeantworter)terkait kegiatan waktu senggang dan perjalanan/wisata sesuai konteks penggunaannya, dengan memperhatikan fungsi sosial, struktur teks, dan unsur kebahasaan</t>
  </si>
  <si>
    <t>menentukan isi teks khusus lisan dan tulis pendek dan sederhana berbentuk pengumuman singkat (kurze Mitteilungen),iklan singkat (kurze Anzeigen), papan petunjuk (Hinweisschilder/ Aushänge), pengumuman lisan (Durchsage), agenda kegiatan (Terminkalender), tiket perjalanan (Fahrkarte), jadwal perjalanan (Fahrplan), statistik, rencana perjalanan (Reiseprogramm), pesan pada mesin penjawab telepon (Anrufbeantworter) terkait kegiatan waktu senggang dan perjalanan/wisata sesuai konteks penggunaannya, dengan memperhatikan fungsi sosial, struktur teks, dan unsur kebahasaan</t>
  </si>
  <si>
    <t>menafsirkan isi teks deskriptif lisan dan tulis pendek dan sederhana terkait orang dan benda di lingkungan sekolah sesuai dengan konteks penggunaannya, dengan memperhatikan fungsi sosial, struktur teks, dan unsur kebahasaan</t>
  </si>
  <si>
    <t>menentukan isi teks deskriptif lisan dan tulis pendek dan sederhana terkait orang dan benda di lingkungan sekolah sesuai dengan konteks penggunaannya, dengan memperhatikan fungsi sosial, struktur teks, dan unsur kebahasaan.</t>
  </si>
  <si>
    <t>2 memproduksi teks deskriptif lisan dan tulis pendek dan sederhana, terkait bangunan rumah, benda dan binatang di rumah, orang, pekerjaan dan kegiatan sehari-hari di rumah dan di lingkungan tempat tinggal dengan memperhatikan fungsi sosial, struktur teks, dan unsur kebahasaan yang benar sesuai konteks</t>
  </si>
  <si>
    <t>menafsirkan isi teks deskriptif lisan dan tulis pendek dan sederhana, terkait kegiatan waktu senggang dan perjalanan/wisata, sesuai dengan konteks penggunaannya, dengan memperhatikan fungsi sosial, struktur teks, dan unsur kebahasaan</t>
  </si>
  <si>
    <t>1 menentukan isi teks deskriptif lisan dan tulis pendek dan sederhana tentang kegiatan waktu senggang dan perjalanan/wisata sesuai dengan konteks penggunaannya, dengan memperhatikan fungsi sosial, struktur teks, dan unsur kebahasaan.</t>
  </si>
  <si>
    <t>memproduksi teks deskriptif lisan dan tulis pendek dan sederhana, tentang orang dan benda di lingkungan sekolah, dengan memperhatikan fungsi sosial, struktur teks, dan unsur kebahasaan yang benar sesuai konteks</t>
  </si>
  <si>
    <t>mendemostrasikan lagu dan atau puisi (Gedicht), dengan memperhatikan fungsi sosial, struktur teks, dan unsur kebahasaan dari lagu dan atau puisi tersebut</t>
  </si>
  <si>
    <t>menjelaskan makna lirik lagu dan atau puisi (Gedicht) dengan memperhatikan fungsi sosial, unsur kebahasaan dan unsur budaya</t>
  </si>
  <si>
    <t>2 memproduksi teks deskriptif lisan dan tulis pendek dan sederhana, tentang kegiatan waktu senggang dan perjalanan/wisata dengan memperhatikan fungsi sosial, struktur teks, dan unsur kebahasaan yang benar sesuai konteks</t>
  </si>
  <si>
    <t>mendemonstrasikan lagu dan atau puisi (Gedicht), dengan memperhatikan fungsi sosial, struktur teks, dan unsur kebahasaan dari lagu dan atau puisi tersebut</t>
  </si>
  <si>
    <t>mendemostrasikan lagu dan atau puisi (Gedicht) dengan memperhatikan fungsi sosial, struktur teks, dan unsur kebahasaan dari lagu dan atau puisi tersebut</t>
  </si>
  <si>
    <t>JERMAN</t>
  </si>
  <si>
    <t>membedakan tindak tutur menyapa, berpamitan, mengucapkan terima kasih, meminta maaf, serta meresponnya dengan memperhatikan fungsi sosial, struktur teks, dan unsur kebahasaan dari teks interaksi interpersonal lisan dan tulis</t>
  </si>
  <si>
    <t>menerapkan tindak tutur menyapa, berpamitan, mengucapkan terima kasih, meminta maaf, dan meresponnya dengan memperhatikan fungsi sosial, struktur teks, dan unsur kebahasaan yang benar dan sesuai konteks</t>
  </si>
  <si>
    <t>mendemontrasikan tindak tutur meminta perhatian, mengecek pemahaman, menghargai kinerja yang baik, meminta/ mengungkapkan pendapat serta meresponnya dengan memperhatikan fungsi sosial, struktur teks, dan unsur kebahasaan dari teks interaksi transaksional lisan dan tulis.</t>
  </si>
  <si>
    <t>memproduksi tindak tutur untuk meminta perhatian, mengecek pemahaman, menghargai kinerja yang baik, meminta/mengungkapkan pendapat serta meresponnya dengan memperhatikan fungsi sosial, struktur teks, dan unsur kebahasaan dari teks interaksi transaksional lisan dan tulis</t>
  </si>
  <si>
    <t>menyatakan kembali tindak tutur harapan dan doa, serta meresponnya, sesuai dengan konteks penggunaannya dan unsur kebahasaan pada teks interaksi interpersonal lisan dan tulis.</t>
  </si>
  <si>
    <t>memproduksi tindak tutur ucapan selamat atas suatu kebahagiaan dan prestasi, serta meresponnya, sesuai dengan konteks penggunaannya dan unsur kebahasaan pada teks interaksi interpersonal lisan dan tulis.</t>
  </si>
  <si>
    <t>memberi contoh tindak tutur memperkenalkan diri dengan memperhatikan fungsi sosial, struktur teks, dan unsur kebahasaan dari teks interaksi transaksional lisan dan tulis</t>
  </si>
  <si>
    <t>menerapkan tindak tutur untuk menyatakan, menanyakan dan merespon perkenalan diri, dengan memperhatikan fungsi sosial, struktur teks, dan unsur kebahasaan yang benar dan sesuai konteks</t>
  </si>
  <si>
    <t>mendemonstrasikan tindak tutur untuk menyatakan dan menanyakan tentang kemampuan dan kemauan melakukan suatu tindakan dengan memperhatikan fungsi sosial, struktur teks, dan unsur kebahasaan dari teks interaksi transaksional lisan dan tulis</t>
  </si>
  <si>
    <t>menggunakan tindak tutur untuk menyatakan dan menanyakan tentang kemampuan dan kemauan melakukan suatu tindakan dengan memperhatikan fungsi sosial, struktur teks, dan unsur kebahasaan dari teks interaksi transaksional lisan dan tulis</t>
  </si>
  <si>
    <t>memberi contoh tindak tutur tentang persetujuan, dengan memperhatikan fungsi sosial, sturktur teks, dan unsur kebahasaan pada teks interaksi interpersonal lisan dan tulis</t>
  </si>
  <si>
    <t>mendramatisasikan tindak persetujuan, dengan memperhatikan fungsi sosial, sturktur teks, dan unsur kebahasaan pada teks interaksi interpersonal lisan dan tulis</t>
  </si>
  <si>
    <t>menggolongkan nama hari, bulan, nama waktu dalam hari, dan angka, sesuai dengan konteks penggunaannya (grammar), dengan memperhatikan fungsi sosial, struktur teks, dan unsur kebahasaan dari teks interaksi transaksional lisan dan tulis</t>
  </si>
  <si>
    <t>menentukan nama hari, bulan, nama waktu dalam hari, dan angka dengan memperhatikan fungsi sosial, struktur teks, dan unsur kebahasaan yang benar dan sesuai konteks</t>
  </si>
  <si>
    <t>mengemukakan hubungan sebab akibat, hubungan kebalikan, dan hubungan perbandingan dengan memperhatikan fungsi sosial, struktur teks, dan unsur kebahasaan dari teks interaksi transaksional lisan dan tulis</t>
  </si>
  <si>
    <t>memproduksi tindak tutur hubungan sebab akibat, hubungan kebalikan, dan hubungan perbandingan perbandingan dengan memperhatikan fungsi sosial, struktur teks, dan unsur kebahasaan dari teks interaksi transaksional lisan dan tulis</t>
  </si>
  <si>
    <t>mendemonstrasikan tindak tutur untuk memberi dan meminta informasi terkait keharusan dan himbauan melakukan suatu tindakan/kegiatan, sesuai dengan konteks penggunaan dan unsur kebahasaan pada teks interaksi interpersonal lisan dan tulis</t>
  </si>
  <si>
    <t>memproduksi tindak tutur untuk memberi dan meminta informasi terkait keharusan dan himbauan melakukan suatu tindakan/kegiatan, sesuai dengan konteks penggunaan dan unsur kebahasaan pada teks interaksi interpersonal</t>
  </si>
  <si>
    <t>mendemonstrasikan nama benda dan bangunan publik yang dekat dengan kehidupan siswa sehari-hari, dengan memperhatikan fungsi sosial, struktur teks, dan unsur kebahasaan dari teks interaksi transaksional lisan dan tulis</t>
  </si>
  <si>
    <t>menerapkan tindak tutur untuk menyatakan nama benda dan bangunan publik yang dekat dengan kehidupan siswa sehari-hari, dengan memperhatikan fungsi sosial, struktur teks, dan unsur kebahasaan yang benar dan sesuai konteks</t>
  </si>
  <si>
    <t>memberi contoh tindak tutur memberi dan meminta informasi terkait undangan pribadi dan ucapan selamat(연하장), sesuai dengan konteks penggunaannya dengan memperhatikan fungsi sosial, struktur teks, dan unsur kebahasaan dari teks interaksi transaksional lisan dan tulis</t>
  </si>
  <si>
    <t>menghasilkan tindak tutur memberi dan meminta informasi terkait undangan pribadi dan ucapan selamat (연하장), dengan memperhatikan fungsi sorsial, struktur teks, dan unsur kebahasaan yang benar dan sesuai konteks dan unsur kebahasaan dari teks interaksi transaksional lisan dan tulis</t>
  </si>
  <si>
    <t>menerangkan maksud dan tujuan dalam tindak tutur untuk melakukan suatu kegiatan dengan memperhatikan fungsi sosial, struktur teks, dan unsur kebahasaan dari teks interaksi transaksional lisan dan tulis</t>
  </si>
  <si>
    <t>memproduksi tindak tutur untuk menyatakan dan menanyakan tentang maksud dan tujuan melakukan suatu kegiatan dengan memperhatikan fungsi sosial, struktur teks, dan unsur kebahasaan</t>
  </si>
  <si>
    <t>mendeskripsikan sifat orang, benda, binatang dengan memperhatikan fungsi sosial, struktur teks, dan unsur kebahasaan dari teks interaksi transaksional lisan dan tulis</t>
  </si>
  <si>
    <t>menjelaskan sifat sifat orang, benda, binatang dengan memperhatikan fungsi sosial, struktur teks, dan unsur kebahasaan yang benar dan sesuai konteks</t>
  </si>
  <si>
    <t>mendemonstrasikan tindak tutur memberi dan meminta informasi terkait dengan waktu dalam bentuk angka, tanggal, dan tahun, dengan memperhatikan fungsi sosial, struktur teks, dan unsur kebahasaan yang benar dan sesuai konteks dan unsur kebahasaan dari teks interaksi transaksional lisan dan tulis</t>
  </si>
  <si>
    <t>menggunakan tindak tutur memberi dan meminta informasi terkait dengan waktu dalam bentuk angka, tanggal, dan tahun, dengan memperhatikan fungsi sosial, struktur teks, dan unsur kebahasaan yang benar dan sesuai konteks dan unsur kebahasaan dari teks interaksi transaksional lisan dan tulis</t>
  </si>
  <si>
    <t>mendemonstrasikan tindak tutur menyuruh, melarang, meminta ijin untuk melakukan suatu tindakan/kegiatan, dengan memperhatikan fungsi sosial, struktur teks, dan unsur kebahasaan dari teks interaksi transaksional lisan dan tulis</t>
  </si>
  <si>
    <t>menggunakan tindak tutur menyuruh dan melarang melakukan suatu tindakan/kegiatan, dengan memperhatikan fungsi sosial, struktur teks, dan unsur kebahasaan dari teks interaksi transaksional lisan dan tulis</t>
  </si>
  <si>
    <t>menjabarkan tindak tutur untuk menyatakan tingkah laku/tindakan/fungsi orang, benda, dan binatang, sesuai dengan konteks penggunaannya dan dengan memperhatikan fungsi sosial, struktur teks, dan unsur kebahasaan dari teks interaksi transaksional lisan dan tulis</t>
  </si>
  <si>
    <t>mendemonstrasikan tingkah laku/tindakan/fungsi orang, benda, dan binatang, dengan memperhatikan fungsi sosial, struktur teks, dan unsur kebahasaan yang benar dan sesuai konteks</t>
  </si>
  <si>
    <t>menyatakan kembali tindak tutur menyatakan dan menanyakan keberadaan orang atau benda dalam jumlah yang tidak tertentu, sesuai dengan konteks penggunaannya dengan memperhatikan fungsi sosial, struktur teks, dan unsur kebahasaan dari teks interaksi transaksional lisan dan tulis</t>
  </si>
  <si>
    <t>menyatakan dan menanyakan tingkah laku/tindakan/fungsi dari orang dan benda dalam jumlah yang tidak tertentu, dengan memperhatikan fungsi sosial, struktur teks, dan unsur kebahasaan yang benar dan sesuai konteks</t>
  </si>
  <si>
    <t>mendemonstrasikan tindak tutur memberi dan meminta informasi terkait dengan teks naratif lisan dan tulis dalam bentuk biografi sangat singkat dan sederhana dengan memberi dan meminta informasi terkait tokoh terkenal, dengan memperhatikan fungsi sosial, struktur teks, dan unsur kebahasaan dari teks interaksi transaksional lisan dan tulis</t>
  </si>
  <si>
    <t>teks recount dalam bentuk biografi sangat singkat dan sederhana</t>
  </si>
  <si>
    <t>mendeskripsikan orang, benda, binatang dengan memperhatikan fungsi sosial, struktur teks, dan unsur kebahasaan dari teks interaksi transaksional lisan dan tulis</t>
  </si>
  <si>
    <t>menerapkan tindak tutur untuk mendeskripsikan orang, benda, dan binatang, dengan memperhatikan fungsi sosial, struktur teks, dan unsur kebahasaan yang benar dan sesuai konteks</t>
  </si>
  <si>
    <t>menyatakan kembali pesan singkat dan pengumuman/pemberitahuan dengan memberi dan meminta informasi terkait dengan tindakan/kejadian yang dilakukan/terjadi secara rutin atau merupakan kebenaran umum, sesuai dengan konteks penggunaannya dan dengan memperhatikan fungsi sosial, struktur teks, dan unsur kebahasaan dari teks interaksi transaksional lisan dan tulis</t>
  </si>
  <si>
    <t>memproduksi pesan singkat dan pengumuman /pemberitahuan dengan memperhatikan fungsi sosial, struktur teks, dan unsur kebahasaan yang benar dan sesuai konteks serta sesuai dengan unsur kebahasaan dari teks interaksi transaksional lisan dan tulis</t>
  </si>
  <si>
    <t>memproduksi tindak tutur teks naratif pendek dan sederhana dengan memperhatikan fungsi sosial, struktur teks, dan unsur kebahasaan yang benar dan sesuai konteks</t>
  </si>
  <si>
    <t>mendemonstrasikan lirik lagu berbahasa Korea dengan memperhatikan fungsi sosial, struktur teks, dan unsur kebahasaan dari teks interaksi transaksional lisan dan tulis</t>
  </si>
  <si>
    <t>menjelaskan makna lirik lagu</t>
  </si>
  <si>
    <t>mendemonstrasikan lirik lagu bahasa Korea dengan memperhatikan fungsi sosial, struktur teks, dan unsur kebahasaan dari teks interaksi transaksional lisan dan tulis</t>
  </si>
  <si>
    <t>mendramatisasikan makna lagu bahasa Korea dengan memperhatikan fungsi sosial, struktur teks, dan unsur kebahasaan dalam lirik lagu</t>
  </si>
  <si>
    <t>memproduksi tindak tutur teks naratif pendek dalam bentuk biografi, terkait tokoh terkenal, dengan memperhatikan fungsi sosial, struktur teks, dan unsur kebahasaan, secara benar dan sesuai konteks</t>
  </si>
  <si>
    <t>membedakan berbagai bentuk label untuk obat/makanan/minuman, terkait dengan iklan produk jasa dengan memperhatikan fungsi sosial, struktur teks, dan unsur kebahasaan dari teks interaksi transaksional lisan dan tulis</t>
  </si>
  <si>
    <t>memproduksi tindak tutur berbentuk iklan produk dan jasa dengan memperhatikan fungsi sosial, struktur teks, dan unsur kebahasaan yang benar dan sesuai konteks</t>
  </si>
  <si>
    <t>menafsirkan lagu bahasa Korea dengan memperhatikan fungsi sosial, unsur kebahasaan dan unsur budaya dalam lirik lagu</t>
  </si>
  <si>
    <t>menyelesaikan lirik lagu bahasa Korea dengan memperhatikan fungsi sosial, unsur kebahasaan dan unsur budaya dalam lirik lagu</t>
  </si>
  <si>
    <t>KOREA</t>
  </si>
  <si>
    <t>menentukan ungkapan menyapa, berpamitan, mengucapkan terima kasih, meminta maaf, meminta izin, instruksi (aisatsu) dan cara meresponnya pada teks interaksi transaksional lisan dan tulis, dengan memperhatikan unsur kebahasaan, struktur teks dan unsur budaya sesuai konteks penggunaannya</t>
  </si>
  <si>
    <t>mendramatisasikan ungkapan menyapa, berpamitan, mengucapkan terima kasih, meminta maaf, meminta izin, instruksi (aisatsu) dan cara meresponnya pada teks interaksi transaksional lisan dan tulis dengan memperhatikan unsur kebahasaan, struktur teks dan unsur budaya sesuai konteks penggunaannya</t>
  </si>
  <si>
    <t>menggambarkan lingkungan rumah (uchi) yang terdapat pada teks interaksi interpersonal lisan dan tulis dengan memperhatikan fungsi sosial, struktur teks, dan unsur kebahasaan sesuai dengan konteks penggunaannya</t>
  </si>
  <si>
    <t>menulis wacana mengenai lingkungan rumah (uchi) dengan memperhatikan fungsi sosial, struktur teks, dan unsur kebah asaan yang benar sesuai konteks</t>
  </si>
  <si>
    <t>menentukan kegemaran dan kegiatan waktu luang (shumi to hima na toki) pada teks interaksi transaksional lisan dan tulis dengan memperhatikan fungsi sosial, struktur teks, dan unsur kebahasaan sesuai dengan konteks penggunaannya</t>
  </si>
  <si>
    <t>membuat wacana yang berkaitan dengan kegemaran dan kegiatan waktu luang (shumi to hima na toki) dalam bentuk teks interaksi transaksional lisan dan tulis dengan memperhatikan fungsi sosial, struktur teks, dan unsur kebahasaan yang benar sesuai konteks</t>
  </si>
  <si>
    <t>menunjukkan ungkapan memberi dan meminta informasi terkait perkenalan diri (jiko shoukai) dan identitas diri, serta meresponnya pada teks interaksi transaksional lisan dan tulis, dengan memperhatikan unsur kebahasaan dan struktur teks yang sesuai konteks penggunaannya</t>
  </si>
  <si>
    <t>mengemukakan ungkapan terkait perkenalan diri (jiko shoukai) dan identitas diri, serta meresponnya pada teks interaksi transaksional lisan dan tulis, dengan memperhatikan unsur kebahasaan dan struktur teks yang sesuai konteks penggunaannya</t>
  </si>
  <si>
    <t>menentukan kegiatan tentang kesenangan, wisata, makanan khas, cita-cita pada teks interaksi transaksional lisan dan tulis dengan memperhatikan fungsi sosial, struktur teks, dan unsur kebahasaan sesuai dengan konteks penggunaannya</t>
  </si>
  <si>
    <t>menghasilkan wacana mengenai kegiatan tentang kesenangan, wisata, makanan khas, cita-cita dengan memperhatikan fungsi sosial, struktur teks, dan unsur kebahasaan yang benar sesuai konteks</t>
  </si>
  <si>
    <t>menentukan waktu senggang (hima na toki) pada teks interaksi transaksional lisan dan tulis dengan memperhatikan fungsi sosial, struktur teks, dan unsur kebahasaan sesuai dengan konteks penggunaannya</t>
  </si>
  <si>
    <t>menghasilkan wacana yang berkaitan dengan waktu senggang (hima na toki) dengan memperhatikan fungsi sosial, struktur teks, dan unsur kebahasaan yang benar sesuai konteks</t>
  </si>
  <si>
    <t>menentukan informasi berkenaan dengan memberi dan meminta informasi terkait tanggal, bulan, dan tahun (jikan), serta meresponnya pada teks interaksi transaksional lisan dan tulis, dengan memperhatikan fungsi sosial, struktur teks, dan unsur kebahasaan</t>
  </si>
  <si>
    <t>mengemukakan informasi berkenaan dengan memberi dan meminta informasi mengenai tanggal, bulan, dan tahun (jikan), serta meresponnya pada teks interaksi transaksional lisan dan tulis, dengan memperhatikan fungsi sosial, struktur teks, dan unsur kebahasaan</t>
  </si>
  <si>
    <t>menggambarkan tentang kehidupan sehari-hari (mainichi no seikatsu) sesuai dengan konteks penggunaannya pada teks interaksi transaksional lisan dan tulis dengan memperhatikan fungsi sosial, struktur teks, dan unsur kebahasaan</t>
  </si>
  <si>
    <t>menggunakan ungkapan yang menggambarkan tentang kehidupan sehari-hari (mainichi no seikatsu) sesuai dengan konteks penggunaannya pada teks interaksi transaksional lisan dan tulis dengan memperhatikan fungsi sosial, struktur teks, dan unsur kebahasaan</t>
  </si>
  <si>
    <t>memahami informasi tentang keluarga (kazoku), karakter dan hal-hal yang disukai pada teks interaksi transaksional lisan dan tulis dengan memperhatikan fungsi sosial, struktur teks, dan unsur kebahasaan sesuai dengan konteks penggunaanya</t>
  </si>
  <si>
    <t>membuat wacana pendek dan sederhana mengenai paparan tentang keluarga (kazoku), karakter dan hal-hal yang disukai pada teks interaksi transaksional lisan dan tulis dengan memperhatikan fungsi sosial, struktur teks, dan unsur kebahasaan sesuai dengan konteks penggunaannya</t>
  </si>
  <si>
    <t>menganalisis ungkapan yang menyatakan kemampuan (dekiru koto) pada teks interaksi transaksional lisan dan tulis, dengan memperhatikan fungsi sosial, struktur teks, dan unsur kebahasaan sesuai dengan konteks penggunaannya</t>
  </si>
  <si>
    <t>menggunakan ungkapan yang menyatakan kemampuan (dekiru koto) pada teks interaksi transaksional lisan dan tulis, dengan memperhatikan fungsi sosial, struktur teks, dan unsur kebahasaan sesuai dengan konteks penggunaannya</t>
  </si>
  <si>
    <t>menganalisis kehidupan sekolah (gakkou no seikatsu) pada teks interaksi transaksional lisan dan tulis dengan memperhatikan fungsi sosial, struktur teks, dan unsur kebahasaan sesuai dengan konteks penggunaannya</t>
  </si>
  <si>
    <t>menghasilkan wacana pendek dan sederhana mengenai kehidupan sekolah (gakkou no seikatsu) pada teks interaksi transaksional lisan dan tulis dengan memperhatikan fungsi sosial, struktur teks, dan unsur kebahasaan sesuai dengan konteks penggunaannya</t>
  </si>
  <si>
    <t>JEPANG</t>
  </si>
  <si>
    <t>mendemontrasikan tindak tutur menyapa, berpamitan, mengucapkan terimakasih, dan meminta maaf, serta bagaimana meresponnya sesuai dengan konteks penggunaannya dengan memperhatikan fungsi sosial, struktur teks, dan unsur kebahasaan pada teks interaksi interpersonal lisan dan tulis</t>
  </si>
  <si>
    <t>mempraktikkan tindak tutur berbentuk teks interaksi interpersonal lisan dan tulis sederhana yang melibatkan tindakan menyapa, berpamitan, mengucapkan terimakasih, dan meminta maaf, dan meresponnya dengan memperhatikan fungsi sosial, struktur teks, dan unsur kebahasaan yang benar dan sesuai konteks</t>
  </si>
  <si>
    <t>mendemonstrasikan tindak tutur berupa teks interaksi interpersonal lisan dan tulis yang melibatkan tindakan meminta perhatian, mengecek pemahaman, dan menghargai kinerja yang baik, serta responnya, sesuai dengan konteks penggunaannya dengan memperhatikan fungsi sosial, struktur teks, dan unsur kebahasaan pada teks interaksi transaksional lisan dan tulis</t>
  </si>
  <si>
    <t>memproduksi teks interaksi interpersonal lisan dan tulis sederhana yang melibatkan tindakan untuk mengucapkan dan merespon pernyataan, meminta perhatian, mengecek pemahaman, dan menghargai kinerja yang baik, dengan memperhatikan fungsi sosial, struktur teks, dan unsur kebahasaan yang benar dan sesuai konteks</t>
  </si>
  <si>
    <t>mendemonstrasikan tindak tutur berisi harapan atau doa dan ucapan selamat atas suatu prestasi, serta responnya, sesuai dengan konteks penggunaannya dengan memperhatikan fungsi sosial, struktur teks, dan unsur kebahasaan pada teks interaksi interpersonal lisan dan tulis</t>
  </si>
  <si>
    <t>memproduksi teks interaksi interpersonal lisan dan tulis sederhana yang melibatkan tindakan mengucapkan dan merespon ungkapan harapan atau doa dan ucapan selamat atas suatu prestasi, dengan memperhatikan fungsi sosial, struktur teks, dan unsur kebahasaan yang benar dan sesuai konteks</t>
  </si>
  <si>
    <t>mendemonstrasikan tindak tutur yang pendek dan sederhana, untuk memberi dan meminta informasi terkait jati diri (meliputi nama, usia, alamat, nomor telepon, email, asal daerah, kelas dan asal sekolah), sesuai dengan konteks penggunaannya dengan memperhatikan fungsi sosial, struktur teks, dan unsur kebahasaan pada teks interaksi transaksional lisan dan tulis</t>
  </si>
  <si>
    <t>mempraktikkan tindak tutur berupa teks interaksi transaksional lisan dan tulis yang pendek dan sederhana, melibatkan tindakan memberi dan meminta informasi terkait dengan jati diri (meliputi nama, usia, alamat, nomor telepon, email, asal daerah, kelas dan asal sekolah), dengan memperhatikan fungsi sosial, struktur teks, dan unsur kebahasaan yang benar dan sesuai dengan konteks</t>
  </si>
  <si>
    <t>memberi contoh tindak tutur memberi instruksi, mengajak, minta ijin, serta cara responnya, sesuai dengan konteks penggunaannya dengan memperhatikan fungsi sosial, struktur teks, dan unsur kebahasaan pada teks interaksi interpersonal lisan dan tulis</t>
  </si>
  <si>
    <t>menghasilkan teks interaksi interpersonal lisan dan tulis untuk memberi instruksi, mengajak, minta ijin, serta cara responnya, dengan memperhatikan fungsi sosial, struktur teks, dan unsur kebahasaan yang benar dan sesuai konteks</t>
  </si>
  <si>
    <t>mendemonstrasikan tindak tutur yang menyatakan dan menanyakan persetujuan/ketidaksetujuan, serta responnya, sesuai dengan konteks penggunaannya dengan memperhatikan fungsi sosial, struktur teks, dan unsur kebahasaan pada teks interaksi interpersonal lisan dan tulis</t>
  </si>
  <si>
    <t>memproduksi teks interaksi interpersonal lisan dan tulis sederhana yang melibatkan tindakan mengucapkan dan merespon persetujuan/ketidaksetujuan, dengan memperhatikan fungsi sosial, struktur teks, dan unsur kebahasaan yang benar dan sesuai konteks</t>
  </si>
  <si>
    <t>mengidentifkasi nama hari, tanggal, bulan, tahun, jam, waktu dalam tindak tutur memberi dan meminta informasi sesuai konteks penggunaannya dengan memperha-tikan fungsi sosial, struktur teks, dan unsur kebahasaan dari teks interaksi transaksional lisan dan tulis</t>
  </si>
  <si>
    <t>memproduksi tindak tutur berupa teks interaksi transaksional lisan dan tulis yang melibatkan tindakan memberi dan meminta informasi terkait dengan nama hari, tanggal, bulan, tahun, waktu dengan memperhatikan fungsi sosial, struktur teks, dan unsur kebahasaan yang benar dan sesuai dengan konteks</t>
  </si>
  <si>
    <t>memberi contoh ungkapan rasa simpati/empati sesuai dengan konteks penggunaannya dengan memperhatikan fungsi sosial, struktur teks, dan unsur kebahasaan pada teks interaksi interpersonal lisan dan tulis</t>
  </si>
  <si>
    <t>mendramatisasikan teks interaksi interpersonal khusus lisan dan tulis, untuk mengungkapkan rasa simpati/empati yang sangat pendek dan sederhana, dengan memperhatikan fungsi sosial, struktur teks, dan unsur kebahasaan, yang benar dan sesuai konteks</t>
  </si>
  <si>
    <t>mendemonstrasikan tindak tutur yang menyatakan dan menanyakan suatu keharusan/suruhan/larangan/himbauan melakukan suatu tindakan/kegiatan, sesuai dengan konteks penggunaannya dengan memperhatikan fungsi sosial, struktur teks, dan unsur kebahasaan pada teks interaksi interpersonal lisan dan tulis</t>
  </si>
  <si>
    <t>memproduksi teks interaksi interpersonal lisan dan tulis sederhana yang melibatkan tindakan menyatakan dan menanyakan tentang keharusan/suruhan/larangan/himbauan melakukan suatu tindakan, dengan memperhatikan fungsi sosial, struktur teks, dan unsur kebahasaan yang benar dan sesuai konteks</t>
  </si>
  <si>
    <t>mendeskripsikan sebutan, sifat/kondisi, dan jumlah orang, benda, binatang dan bangunan publik yang dekat dengan kehidupan sehari-hari dalam tindak tutur memberi dan meminta informasi sesuai dengan konteks penggunaannya dengan memperhatikan fungsi sosial, struktur teks, dan unsur kebahasaan pada teks interaksi transaksional lisan dan tulis</t>
  </si>
  <si>
    <t>memproduksi teks interaksi transaksional lisan dan tulis terkait tindakan memberi dan meminta informasi tentang sebutan, sifat/kondisi dan jumlah orang, benda, binatang dan bangunan publik yang dekat dengan kehidupan sehari-hari, dengan memperhatikan fungsi sosial, struktur teks, dan unsur kebahasaan yang benar dan sesuai dengan konteks</t>
  </si>
  <si>
    <t>menggambarkan kegiatan/kejadian yang sedang dilakukan/ berlangsung, sesuai dengan konteks penggunaannya dengan memperhatikan fungsi sosial, struktur teks, dan unsur kebahasaan pada teks interaksi transaksional lisan dan tulis yang melibatkan tindakan menyatakan dan bertanya</t>
  </si>
  <si>
    <t>memproduksi teks interaksi transaksional lisan dan tulis untuk menyatakan dan menanyakan kegiatan/kejadian yang sedang dilakukan/ berlangsung dengan memperhatikan fungsi sosial, struktur teks, dan unsur kebahasaan, yang benar dan sesuai konteks</t>
  </si>
  <si>
    <t>mendemontrasikan tindak tutur memberi dan meminta informasi terkait dengan maksud dan tujuan melakukan suatu tindakan/kegiatan, sesuai dengan konteks penggunaannya dengan memperhatikan fungsi sosial, struktur teks, dan unsur kebahasaan pada teks interaksi transaksional lisan dan tulis</t>
  </si>
  <si>
    <t>mendramatisasikan teks interaksi transaksional lisan dan tulis sederhana yang melibatkan tindakan untuk menyatakan dan menanyakan maksud dan tujuan melakukan suatu tindakan/kegiatan, dengan memperhatikan fungsi sosial, struktur teks, dan unsur kebahasaan yang benar dan sesuai konteks</t>
  </si>
  <si>
    <t>mendeskripsikan tindakan/ kegiatan/kejadian/peristiwa yang dilakukan/terjadi secara rutin atau merupakan kebenaran umum seperti kegiatan pagi hari, alat transportasi yang digunakan serta kebiasaan sehari-hari, sesuai dengan konteks penggunaannya yang melibatkan tindakan memberi dan meminta informasi, dengan memperhatikan fungsi sosial, struktur teks, dan unsur kebahasaan pada teks interaksi transaksional lisan dan tulis</t>
  </si>
  <si>
    <t>mendemonstrasikan tindak tutur berupa teks interaksi transaksional lisan dan tulis dalam memberi dan meminta informasi terkait dengan tindakan/ kegiatan/kejadian/peristiwa yang dilakukan/terjadi secara rutin atau merupakan kebenaran umum seperti kegiatan pagi hari, alat transportasi yang digunakan serta kebiasaan sehari-hari sesuai dengan konteks penggunaannya, dengan memperhatikan fungsi sosial, struktur teks dan unsur kebahasaan yang benar dan sesuai konteks</t>
  </si>
  <si>
    <t>menceritakan kembali tindakan/kejadian yang telah/pernah dilakukan/terjadi di waktu lampau sesuai dengan konteks penggunaannya dengan memperhatikan fungsi sosial, struktur teks, dan unsur kebahasaan pada teks interaksi transaksional lisan dan tulis</t>
  </si>
  <si>
    <t>memproduksi teks interaksi transaksional lisan dan tulis untuk menyatakan dan menanyakan tindakan/kejadian yang telah/pernah dilakukan/terjadi di waktu lampau dengan memperhatikan fungsi sosial, struktur teks, dan unsur kebahasaan, yang benar dan sesuai konteks</t>
  </si>
  <si>
    <t>mengekspresikan hubungan penambahan atau pengecualian, sesuai dengan konteks penggunaannya dengan memperhatikan fungsi sosial, struktur teks, dan unsur kebahasaan pada teks interaksi transaksional lisan dan tulis yang melibatkan tindakan memberi dan meminta informasi</t>
  </si>
  <si>
    <t>Memproduksi teks interaksi transaksional lisan dan tulis sederhana yang melibatkan tindakan yang menyatakan dan menanyakan hubungan penambahan atau pengecualian, dengan memperhatikan fungsi sosial, struktur teks, dan unsur kebahasaan yang benar dan sesuai konteks</t>
  </si>
  <si>
    <t>menafsirkan tindak tutur yang melibatkan tindakan berbentuk instruksi (指令 instruction), tanda atau rambu (通知 short notice), tanda peringatan (警告 warning/ caution) pada teks interaksi interpersonal lisan dan tulis sesuai dengan konteks penggunaannya dengan memperhatikan fungsi sosial, struktur teks, dan unsur kebahasaan</t>
  </si>
  <si>
    <t>memproduksi teks deskriptif lisan dan tulis, sangat pendek dan sederhana, tentang instruksi (指令 instruction), tanda atau rambu (通知 short notice), tanda peringatan (警告 warning/caution) secara kontekstual dengan memperhatikan fungsi sosial, struktur teks, dan unsur kebahasaan sesuai konteks</t>
  </si>
  <si>
    <t>mengemukakan hubungan sebab akibat dan hubungan kebalikan serta hubungan perbandingan, sesuai dengan konteks penggunaannya dengan memperhatikan fungsi sosial, struktur teks, dan unsur kebahasaan pada teks interaksi transaksional lisan dan tulis yang melibatkan tindakan menyatakan dan bertanya</t>
  </si>
  <si>
    <t>mendeskripsikan hubungan sebab akibat dan hubungan kebalikan serta hubungan perbandingan, sesuai dengan konteks penggunaannya dengan memperhatikan fungsi sosial, struktur teks, dan unsur kebahasaan, yang benar dan sesuai konteks</t>
  </si>
  <si>
    <t>merangkum perilaku orang, binatang, benda, gejala dan peristiwa alam dan sosial, pendek dan sederhana, sesuai dengan konteks pembelajaran di pelajaran lain di Kelas XII dengan memperhatikan fungsi sosial, struktur teks, dan unsur kebahasaan pada teks deskriptif lisan dan tulis berupa factual report</t>
  </si>
  <si>
    <t>memproduksi teks deskriptif ilmiah faktual (factual report), lisan dan tulis, pendek dan sederhana, tentang perilaku orang, binatang, benda, gejala dan peristiwa alam dan sosial, terkait dengan mata pelajaran lain di Kelas XII, dengan memperhatikan fungsi sosial, struktur teks, dan unsur kebahasaan yang benar dan sesuai konteks</t>
  </si>
  <si>
    <t>mengemukakan keinginan, kemauan dan kesukaan dalam memberi dan meminta informasi sesuai dengan konteks penggu- naanya dengan memperhatikan fungsi sosial, struktur teks dan unsur kebahasaan pada teks interaksi transaksional lisan dan tulis</t>
  </si>
  <si>
    <t>mengelola teks interaksi transaksional lisan dan tulis yang melibatkan tindakan memberi dan meminta informasi terkait dengan keinginan, kemauan dan kesukaan sesuai, dengan konteks penggunaannya, dengan memperhatikan fungsi sosial, struktur teks dan unsur kebahasaan yang benar dan sesuai konteks</t>
  </si>
  <si>
    <t>menggambarkan beberapa tindakan yang dilakukan/terjadi secara bersamaan atau menunjukkan keadaan, sesuai dengan konteks penggunaannya dengan memperhatikan fungsi sosial, struktur teks, dan unsur kebahasaan pada teks interaksi transaksional lisan dan tulis</t>
  </si>
  <si>
    <t>mendramatisasikan teks interaksi transaksional lisan dan tulis yang melibatkan tindakan menyatakan dan menanyakan tentang tindakan/kegiatan/kejadian yang dilakukan/terjadi secara bersamaan atau menunjukkan keadaan saat suatu tindakan terjadi dengan memperhatikan fungsi sosial, struktur teks, dan unsur kebahasaan, yang benar dan sesuai konteks</t>
  </si>
  <si>
    <t>menafsirkan isi teks naratif berbentuk formulir sederhana, tiket, jadwal (pelajaran/perjalanan) sesuai dengan konteks penggunaannya dengan memperhatikan fungsi sosial, struktur teks, dan unsur kebahasaan</t>
  </si>
  <si>
    <t>menjelaskan makna teks berbentuk formulir sederhana, tiket, jadwal (pelajaran/perjalanan) dengan memperhatikan fungsi sosial, struktur teks, dan unsur kebahasaan yang benar dan sesuai konteks</t>
  </si>
  <si>
    <t>menafsirkan lirik lagu dan/atau kisah seputar hari raya tradisional Cina dengan memperhatikan fungsi sosial, struktur teks dan unsur kebahasaannya</t>
  </si>
  <si>
    <t>menjelaskan makna lirik lagu dan/ atau kisah seputar hari raya tradisional Cina terkait dengan fungsi sosial, struktur teks dan unsur kebahasaannya</t>
  </si>
  <si>
    <t>menggunakan beragam pelengkap （补语 ）untuk menyatakan suatu keadaan/hasil suatu tindakan yang dilakukan/terjadi, sesuai konteks penggunaanya dengan memperhatikan fungsi sosial, struktur teks, dan unsur kebahasaan pada teks interaksi transaksional lisan dan tulis</t>
  </si>
  <si>
    <t>memproduksi teks interaksi transaksional lisan dan tulis yang melibatkan tindakan menyatakan dan menanyakan keadaan/hasil suatu tindakan yang dilakukan/terjadi menggunakan beragam pelengkap (补语 ), dengan memperhatikan fungsi sosial, struktur teks, dan unsur kebahasaan, yang benar dan sesuai konteks</t>
  </si>
  <si>
    <t>menafsirkan teks pesan singkat dan pengumuman/ pemberitahuan (通知 notice) lisan dan tulis yang terkait dengan informasi seputar lingkungan sosial sesuai dengan konteks penggunaannya dengan memperhatikan fungsi sosial, struktur teks, dan unsur kebahasaan</t>
  </si>
  <si>
    <t>memproduksi teks pesan singkat dan pengumuman/ pemberitahuan (通知 notice) lisan dan tulis yang terkait dengan informasi seputar lingkungan sosial dengan memperhatikan fungsi sosial, struktur teks, dan unsur kebahasaan, yang benar dan sesuai dengan konteks</t>
  </si>
  <si>
    <t xml:space="preserve"> menafsirkan teks naratif berbentuk cerita rakyat dan/atau asal usul peribahasa, sesuai dengan konteks penggunaannya dengan memperhatikan fungsi sosial, struktur teks, dan unsur kebahasaan</t>
  </si>
  <si>
    <t xml:space="preserve"> menjelaskan makna dalam teks naratif berbentuk cerita rakyat dan/atau asal usul peribahasa, dengan memperhatikan fungsi sosial, struktur teks, dan unsur kebahasaan, sesuai dengan</t>
  </si>
  <si>
    <t>MANDARIN</t>
  </si>
  <si>
    <t>mendemonstrasikan tindak tutur menyapa (salam, menanyakakeadaan), memperkenalkan diri (ta’aruf), mengucapkan terimakasih (taqdim al-syukr), meminta maaf (al-isti’fa), dan berpamitan (wada’an), dengan memperhatikan fungsi sosial, struktur teks, dan unsur kebahasaan pada teks interaksi interpersonal lisan dan tulis sesuai dengan konteks penggunaannya</t>
  </si>
  <si>
    <t>menggunakan tindak tutur menyapa (salam, menanyakan keadaan), memperkenalkan diri (ta’aruf), mengucapkan terimakasih (taqdim al- syukr), meminta maaf (al isti’fa), dan berpamitan (wada’an), dengan memperhatikan fungsi sosial, struktur teks, dan unsur kebahasaan yang benar dan sesuai konteks</t>
  </si>
  <si>
    <t>mengemukakan tindak tutur untuk meminta perhatian (mulahazhat), mengecek pemahaman (al-isti’ab), menghargai kinerja yang baik, dan meminta dan mengungkapkan pendapat (taqdim al-ara), dengan memperhatikan fungsi sosial, struktur teks, dan unsur kebahasaan pada teks interaksi interpersonal lisan dan tulis, sesuai dengan konteks penggunaannya</t>
  </si>
  <si>
    <t>menggunakan teks sederhana yang berisi meminta perhatian (mulahadhat), mengecek pemahaman (al-isti’ab), menghargai kinerja yang baik, dan meminta dan mengungkapkan pendapat (taqdim al araa), dengan memperhatikan fungsi sosial, struktur teks, dan unsur kebahasaan yang benar dan sesuai konteks</t>
  </si>
  <si>
    <t>memberi contoh ungkapan sederhana yang menyatakan harapan (roja’) atas suatu kebahagiaan dan prestasi, dengan memperhatikan fungsi sosial, struktur teks, dan unsur kebahasaan pada teks interaksi interpersonal lisan dan tulis, sesuai dengan konteks penggunaannya</t>
  </si>
  <si>
    <t>menggunakan teks sederhana berisi harapan (roja’) atas suatu kebahagiaan dan prestasi, dengan memperhatikan fungsi sosial, struktur teks, dan unsur kebahasaan yang benar dan sesuai konteks</t>
  </si>
  <si>
    <t>3. memahami,menerapkan, menganalisis pengetahuan faktual, konseptual, prosedural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t>
  </si>
  <si>
    <t>mengemukakan jati diri (huwiyah), dengan memperhati-kan fungsi sosial, struktur teks, dan unsur kebahasaan dari teks interaksi transaksional lisan dan tulis, sesuai dengan konteks penggunaannya</t>
  </si>
  <si>
    <t>menjelaskan jati diri (huwiyah) dengan memperhatikan fungsi sosial, struktur teks, dan unsur kebahasaan, secara benar dan sesuai konteks</t>
  </si>
  <si>
    <t>mendemontrasikan tindak tutur tentang kemampuan (al-kafaah) dan kemauan (al-iradah) melakukan suatu tindakan (al- ‘amal), dengan memperhatikan fungsi sosial(wadhaif ijtima’iyah), struktur teks, dan unsur kebahasaan pada teks interaksi interpersonal lisan dan tulis, sesuai dengan konteks penggunaannya</t>
  </si>
  <si>
    <t>menggunakan teks sederhana terkait kemampuan (al- kafaah) dan kemauan (al-iradah) melakukan suatu tindakan (al amal), dengan memperhatikan fungsi sosial (wadhaif ijtima’iyah), struktur teks, dan unsur kebahasaan yang benar dan sesuai konteks</t>
  </si>
  <si>
    <t>menyatakan kembali ungkapan sederhana terkait persetujuan (muwafaqah), dengan memperhatikan fungsi sosial, struktur teks, dan unsur kebahasaan dari teks interaksi transaksional lisan dan tulis, sesuai dengan konteks penggunaannya</t>
  </si>
  <si>
    <t>menggunakan teks sederhana berisi ungkapan tindakan memberi dan meminta informasi terkait persetujuan (muwafaqah) melakukan suatu tindakan/kegiatan, dengan memperhatikan fungsi sosial, struktur teks, dan unsur kebahasaan yang benar dan sesuai konteks</t>
  </si>
  <si>
    <t>mengemukakan nama hari (asma al-ayyam), bulan (syuhur al-hijriyahmiladiyah), nama waktu dalam hari (shobah, nahar, masa lailah), waktu dalam bentuk angka (sa’ah), tanggal (tarikh), dan tahun (sanah hijriyah/miladiyah), dengan memperhatikan fungsi sosial, struktur teks, dan unsur kebahasaan dari teks interaksi transaksional lisan dan tulis, sesuai dengan konteks penggunaannya</t>
  </si>
  <si>
    <t>menggunakan teks sederhana terkait nama hari (asma al-ayyam), bulan (syuhur al-hijriyah/miladiyah), nama waktu dalam hari (shobah, nahar, masa, lailah), waktu dalam bentuk angka (sa’ah), tanggal (tarikh), dan tahun (sanah hijriyahmiladiyah), dengan memperhatikan fungsi sosial, struktur teks, dan unsur kebahasaan yang benar dan sesuai konteks</t>
  </si>
  <si>
    <t>membedakan ungkapan minta ijin (isti’dzan), menyuruh (al-amr), dan melarang (al-nahyu), dengan memperhatikan fungsi sosial, struktur teks, dan unsur kebahasaan pada teks interaksi interpersonal lisan dan tulis, sesuai dengan konteks penggunaannya</t>
  </si>
  <si>
    <t>menggunakan teks sederhana berisi tindakan minta ijin (isti’dzan), menyuruh (al-amr), melarang (al-nahyu), dengan memperhatikan fungsi sosial, struktur teks, dan unsur kebahasaan yang benar dan sesuai konteks</t>
  </si>
  <si>
    <t>menentukan ungkapan terkait maksud (al-maqashid) dan tujuan (al-ahdaf) melakukan suatu tindakan/kegiatan, dengan memperhatikan fungsi sosial, struktur teks, dan unsur kebahasaan dari teks interaksi transaksional lisan dan tulis, sesuai dengan konteks penggunaannya</t>
  </si>
  <si>
    <t>menggunakan teks sederhana berisi ungkapan tindakan memberi dan meminta informasi terkait maksud (al-maqashid) dan tujuan (al-ahdaf) melakukan suatu tindakan/kegiatan, dengan memperhatikan fungsi sosial, struktur teks, dan unsur kebahasaan yang benar dan sesuai konteks</t>
  </si>
  <si>
    <t>menunjukkan bangunan publik (al- mabani al- ‘ammah) yang dekat dengan kehidupan siswa sehari-hari, dengan memperhatikan fungsi sosial, struktur teks, dan unsur kebahasaan pada teks interaksi transaksional lisan dan tulis, sesuai dengan konteks penggunaannya</t>
  </si>
  <si>
    <t>menggunakan teks sederhana terkait dengan bangunan publik (al- mabani al-‘ammah) yang dekat dengan kehidupan siswa sehari- hari, dengan memperhatikan fungsi sosial, struktur teks, dan unsur kebahasaan yang benar dan sesuai konteks</t>
  </si>
  <si>
    <t>menentukan ucapan selamat (tahni’ah), dengan memperhatikan fungsi sosial, struktur teks, dan unsur kebahasaan dari teks interaksi transaksional lisan dan tulis, sesuai dengan konteks penggunaannya</t>
  </si>
  <si>
    <t>menggunakan teks sederhana berisi ucapan selamat (tahni’ah), dengan memperhatikan fungsi sosial, struktur teks, dan unsur kebahasaan yang benar dan sesuai konteks</t>
  </si>
  <si>
    <t>membedakan ungkapan sederhana terkait menyuruh (al-amr) dan melarang (al-nahyu) melakukan suatu tindakan/kegiatan, dengan memperhatikan fungsi sosial, struktur teks, dan unsur kebahasaan dari teks interaksi transaksional lisan dan tulis, sesuai dengan konteks penggunaannya</t>
  </si>
  <si>
    <t>menggunakan teks sederhana berisi ungkapan menyuruh (al-amr) dan melarang (al-nahyu) melakukan suatu tindakan/kegiatan, dengan mem-perhatikan fungsi sosial, struktur teks, dan unsur kebahasaan sesuai konteks</t>
  </si>
  <si>
    <t>menggambarkan sifat orang (sifat al-insan), dengan memperhatikan fungsi sosial, struktur teks, dan unsur kebahasaan pada teks interaksi transaksional lisan dan tulis, sesuai dengan konteks penggunaannya</t>
  </si>
  <si>
    <t>menjelaskan teks sederhana terkait sifat orang (sifat al-insan), dengan memperhatikan fungsi sosial, struktur teks dan unsur kebahasaan yang benar dan sesuai Konteks</t>
  </si>
  <si>
    <t>mengemukakan tindak tutur yang menyatakan dan menanyakan tindakan/kejadian yang dilakukan/terjadi di waktu lampau (al-madli) dengan memperhatikan fungsi sosial, struktur teks, dan unsur kebahasaan dari teks interaksi transaksional lisan dan tulis, sesuai dengan konteks penggunaannya</t>
  </si>
  <si>
    <t>menggunakan teks sederhana berisi tindakan memberi dan meminta informasi terkait dengan tindakan/kejadian yang dilakukan/terjadi di waktu lampau (al-madli), dengan memperhatikan fungsi sosial, struktur teks, dan unsur kebahasaan yang benar dan sesuai konteks</t>
  </si>
  <si>
    <t>menentukan isi teks cerita (al-qashash) pendek dan sederhana, dengan memperhatikan fungsi sosial, struktur teks, dan unsur kebahasaan, sesuai dengan konteks penggunaannya</t>
  </si>
  <si>
    <t xml:space="preserve"> menjelaskan teks naratif sederhana secara lisan dan tulis, terkait teks cerita (al-qashash) dengan memperhatikan fungsi sosial, struktur teks, dan unsur kebahasaan sesuai konteks</t>
  </si>
  <si>
    <t>membedakan aktivitas (ansyithah) orang dan fungsi (wadhaif) benda/alat, dengan memperhatikan fungsi sosial, struktur teks, dan unsur kebahasaan pada teks interaksi transaksional lisan dan tulis, sesuai dengan konteks penggunaannya</t>
  </si>
  <si>
    <t>menggunakan teks sederhana terkait dengan aktivitas (ansyithah) orang dan fungsi (wadhaif) benda/alat, dengan memperhatikan fungsi sosial, struktur teks dan unsur kebahasaan yang benar dan sesuai konteks</t>
  </si>
  <si>
    <t>mengemukakan tindak tutur yang menyatakan dan menanyakan tindakan/kejadian yang sedang dilakukan/terjadi (mudlari’) dengan memperhatikan fungsi sosial, struktur teks, dan unsur kebahasaan dari teks interaksi transaksional lisan dan tulis, sesuai dengan konteks penggunaannya</t>
  </si>
  <si>
    <t>menggunakan teks sederhana berisi tindakan menyatakan dan menanyakan tentang tindakan/kejadian yang sedang dilakukan/terjadi (mudlari’), dengan memperhatikan fungsi sosial, struktur teks, dan unsur kebahasaan yang benar dan sesuai konteks</t>
  </si>
  <si>
    <t>membedakan iklan (al-i’lan), sesuai dengan konteks penggunaannya</t>
  </si>
  <si>
    <t>menentukan informasi dalam teks iklan (al-i’lan) dengan memperhatikan fungsi sosial, struktur teks, dan unsur kebahasaan, secara benar dan sesuai konteks</t>
  </si>
  <si>
    <t>menyatakan kembali ungkapan sederhana tentang deskripsi orang (washf al-insan), dengan memperhatikan fungsi sosial, struktur teks, dan unsur kebahasaan dari teks deskriptif lisan dan tulis, sesuai dengan konteks penggunaannya</t>
  </si>
  <si>
    <t>menjelaskan teks sederhana terkait deskripsi orang (washf al- insan), dengan memperhatikan fungsi sosial, struktur teks, dan unsur kebahasaan yang benar dan sesuai konteks</t>
  </si>
  <si>
    <t>mengemukakan tindak tutur yang menyatakan dan menanyakan perbandingan jumlah (muqaranah al-adad), dengan memperhatikan fungsi sosial, struktur teks, dan unsur kebahasaan dari teks interaksi transaksional lisan dan tulis, sesuai dengan konteks penggunaannya</t>
  </si>
  <si>
    <t>menggunakan teks sederhana berisi tindakan memberi dan meminta informasi terkait dengan perbandingan jumlah (muqaranah al-‘adad) dengan memperhatikan fungsi sosial, struktur teks, dan unsur kebahasaan yang benar dan sesuai konteks</t>
  </si>
  <si>
    <t>menyatakan kembali kisah-kisah teladan dalam bahasa Arab sangat sederhana dengan memahami fungsi sosial dan unsur kebahasaan</t>
  </si>
  <si>
    <t>menjelaskan teks-teks kisah teladan dalam bahasa Arab sangat sederhana dengan memperhatikan fungsi sosial dan unsur kebahasaan</t>
  </si>
  <si>
    <t>menentukan peribahasa Arab, dengan memperhatikan fungsi sosial dan unsur kebahasaan</t>
  </si>
  <si>
    <t>menjelaskan peribahasa Arab secara sederhana dengan memperhatikan fungsi sosial dan unsur kebahasaan</t>
  </si>
  <si>
    <t>mengemukakan tindak tutur yang menyatakan dan menanyakan tentang deskripsi benda (sifat al-maddah), secara sederhana dengan memperhatikan fungsi sosial, struktur teks, dan unsur kebahasaan dari teks interaksi transaksional lisan dan tulis, sesuai dengan konteks penggunaannya</t>
  </si>
  <si>
    <t>memproduksi teks sederhana berisi tindakan memberi dan meminta informasi terkait dengan keberadaan benda (sifat al-maddah), dengan memperhatikan fungsi sosial, struktur teks, dan unsur kebahasaan yang benar dan sesuai konteks</t>
  </si>
  <si>
    <t>menunjukkan ungkapan berisi pesan singkat dan pengumuman/pemberitahuan (al-akhbar aw al-ma’lumat), dengan memberi dan meminta informasi terkait kegiatan sekolah, dengan memperhatikan fungsi sosial, struktur teks, dan unsur kebahasaan dari teks khusus sesuai dengan konteks penggunaannya</t>
  </si>
  <si>
    <t>menjelaskan pesan singkat dan pengumuman/pemberitahuan (al-akhbar aw al-ma’lumat), lisan dan tulis secara sederhana tentang kegiatan sekolah, dengan memperhatikan fungsi sosial, struktur teks, dan unsur kebahasaan</t>
  </si>
  <si>
    <t xml:space="preserve"> menyatakan kembali syair atau lagu bahasa Arab sangat singkat dan sederhana, dengan memahami fungsi sosial dan unsur kebahasaan</t>
  </si>
  <si>
    <t xml:space="preserve"> menjelaskan syair atau lagu Arab sangat sederhana dengan memperhatikan fungsi sosial dan unsur kebahasaan</t>
  </si>
  <si>
    <t>ARAB</t>
  </si>
  <si>
    <t>mempromosikan nilai-nilai kultural yang disepakati bersama oleh masyarakat Indonesia (misalnya: gotong royong, tolong menolong, kekeluargaan, kemanusiaan, tenggang rasa) sebagai budaya nasional (national culture)</t>
  </si>
  <si>
    <t>membuat program dan berbagai model untuk memprmosikan nilai-nilai kultural yang disepakati bersama oleh masyarakat Indonesia (misalnya: gotong royong, tolong menolong, kekeluargaan, kemanusiaan, tenggang rasa) sebagai budaya nasional (national culture)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</si>
</sst>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4" formatCode="_(&quot;$&quot;* #,##0.00_);_(&quot;$&quot;* \(#,##0.00\);_(&quot;$&quot;* &quot;-&quot;??_);_(@_)"/>
    <numFmt numFmtId="43" formatCode="_(* #,##0.00_);_(* \(#,##0.00\);_(* &quot;-&quot;??_);_(@_)"/>
    <numFmt numFmtId="164" formatCode="ddd"/>
  </numFmts>
  <fonts count="63" x14ac:knownFonts="1">
    <font>
      <sz val="10"/>
      <name val="Arial"/>
    </font>
    <font>
      <sz val="11"/>
      <color theme="1"/>
      <name val="Calibri"/>
      <family val="2"/>
      <charset val="1"/>
      <scheme val="minor"/>
    </font>
    <font>
      <sz val="11"/>
      <color theme="1"/>
      <name val="Calibri"/>
      <family val="2"/>
      <charset val="1"/>
      <scheme val="minor"/>
    </font>
    <font>
      <sz val="10"/>
      <name val="Arial"/>
      <family val="2"/>
    </font>
    <font>
      <b/>
      <sz val="10"/>
      <name val="Arial"/>
      <family val="2"/>
    </font>
    <font>
      <sz val="10"/>
      <name val="Arial"/>
      <family val="2"/>
    </font>
    <font>
      <sz val="11"/>
      <name val="Cambria"/>
      <family val="1"/>
    </font>
    <font>
      <b/>
      <u/>
      <sz val="16"/>
      <name val="Cambria"/>
      <family val="1"/>
    </font>
    <font>
      <sz val="12"/>
      <name val="Cambria"/>
      <family val="1"/>
    </font>
    <font>
      <b/>
      <sz val="11"/>
      <name val="Arial"/>
      <family val="2"/>
    </font>
    <font>
      <sz val="10"/>
      <name val="Cambria"/>
      <family val="1"/>
      <scheme val="major"/>
    </font>
    <font>
      <b/>
      <sz val="10"/>
      <name val="Cambria"/>
      <family val="1"/>
      <scheme val="major"/>
    </font>
    <font>
      <b/>
      <sz val="12"/>
      <name val="Cambria"/>
      <family val="1"/>
      <scheme val="major"/>
    </font>
    <font>
      <b/>
      <sz val="9"/>
      <name val="Cambria"/>
      <family val="1"/>
      <scheme val="major"/>
    </font>
    <font>
      <sz val="10"/>
      <name val="Arial"/>
      <family val="2"/>
    </font>
    <font>
      <sz val="20"/>
      <name val="Trebuchet MS"/>
      <family val="2"/>
    </font>
    <font>
      <b/>
      <sz val="20"/>
      <name val="Trebuchet MS"/>
      <family val="2"/>
    </font>
    <font>
      <b/>
      <sz val="24"/>
      <name val="Arial"/>
      <family val="2"/>
    </font>
    <font>
      <b/>
      <sz val="16"/>
      <name val="Arial"/>
      <family val="2"/>
    </font>
    <font>
      <sz val="10"/>
      <color theme="0"/>
      <name val="Calibri"/>
      <family val="2"/>
      <scheme val="minor"/>
    </font>
    <font>
      <b/>
      <sz val="10"/>
      <color rgb="FFFFFF00"/>
      <name val="Calibri"/>
      <family val="2"/>
      <scheme val="minor"/>
    </font>
    <font>
      <sz val="11"/>
      <color theme="1"/>
      <name val="Calibri"/>
      <family val="2"/>
      <scheme val="minor"/>
    </font>
    <font>
      <sz val="11"/>
      <color theme="0" tint="-4.9989318521683403E-2"/>
      <name val="Arial Rounded MT Bold"/>
      <family val="2"/>
    </font>
    <font>
      <u/>
      <sz val="11"/>
      <color theme="10"/>
      <name val="Calibri"/>
      <family val="2"/>
    </font>
    <font>
      <b/>
      <sz val="14"/>
      <color theme="0"/>
      <name val="Calibri"/>
      <family val="2"/>
    </font>
    <font>
      <sz val="11"/>
      <color indexed="10"/>
      <name val="Calibri"/>
      <family val="2"/>
    </font>
    <font>
      <sz val="11"/>
      <name val="Calibri"/>
      <family val="2"/>
      <scheme val="minor"/>
    </font>
    <font>
      <sz val="10"/>
      <color theme="3" tint="0.59999389629810485"/>
      <name val="Arial"/>
      <family val="2"/>
    </font>
    <font>
      <b/>
      <sz val="22"/>
      <color rgb="FFFFFF00"/>
      <name val="Arial"/>
      <family val="2"/>
    </font>
    <font>
      <sz val="10"/>
      <color theme="3" tint="0.59999389629810485"/>
      <name val="Calibri"/>
      <family val="2"/>
      <scheme val="minor"/>
    </font>
    <font>
      <b/>
      <sz val="18"/>
      <color theme="3" tint="-0.499984740745262"/>
      <name val="Maiandra GD"/>
      <family val="2"/>
    </font>
    <font>
      <b/>
      <sz val="20"/>
      <color theme="3" tint="-0.499984740745262"/>
      <name val="Maiandra GD"/>
      <family val="2"/>
    </font>
    <font>
      <sz val="12"/>
      <color theme="3" tint="-0.499984740745262"/>
      <name val="Maiandra GD"/>
      <family val="2"/>
    </font>
    <font>
      <sz val="9"/>
      <color theme="1"/>
      <name val="Calibri"/>
      <family val="2"/>
      <scheme val="minor"/>
    </font>
    <font>
      <b/>
      <sz val="11"/>
      <name val="Maiandra GD"/>
      <family val="2"/>
    </font>
    <font>
      <b/>
      <sz val="14"/>
      <color theme="0"/>
      <name val="Calibri"/>
      <family val="2"/>
      <scheme val="minor"/>
    </font>
    <font>
      <sz val="9"/>
      <color indexed="10"/>
      <name val="Calibri"/>
      <family val="2"/>
    </font>
    <font>
      <b/>
      <sz val="11"/>
      <name val="Calibri"/>
      <family val="2"/>
      <scheme val="minor"/>
    </font>
    <font>
      <sz val="10"/>
      <color theme="1"/>
      <name val="Calibri"/>
      <family val="2"/>
      <scheme val="minor"/>
    </font>
    <font>
      <b/>
      <sz val="11"/>
      <color theme="0"/>
      <name val="Calibri"/>
      <family val="2"/>
      <scheme val="minor"/>
    </font>
    <font>
      <sz val="11"/>
      <color theme="3" tint="0.59999389629810485"/>
      <name val="Calibri"/>
      <family val="2"/>
      <scheme val="minor"/>
    </font>
    <font>
      <sz val="11"/>
      <color theme="1"/>
      <name val="Calibri"/>
      <family val="2"/>
    </font>
    <font>
      <i/>
      <sz val="8"/>
      <color theme="1"/>
      <name val="Calibri"/>
      <family val="2"/>
      <scheme val="minor"/>
    </font>
    <font>
      <sz val="11"/>
      <name val="Maiandra GD"/>
      <family val="2"/>
    </font>
    <font>
      <sz val="9"/>
      <name val="Calibri"/>
      <family val="2"/>
      <scheme val="minor"/>
    </font>
    <font>
      <sz val="10"/>
      <color theme="0"/>
      <name val="Arial"/>
      <family val="2"/>
    </font>
    <font>
      <b/>
      <sz val="10"/>
      <color theme="6" tint="0.79998168889431442"/>
      <name val="Arial"/>
      <family val="2"/>
    </font>
    <font>
      <sz val="18"/>
      <name val="Trebuchet MS"/>
      <family val="2"/>
    </font>
    <font>
      <sz val="10"/>
      <color rgb="FFFF0000"/>
      <name val="Arial"/>
      <family val="2"/>
    </font>
    <font>
      <sz val="10"/>
      <name val="Cambria"/>
      <family val="1"/>
    </font>
    <font>
      <b/>
      <sz val="10"/>
      <color rgb="FF0070C0"/>
      <name val="Arial"/>
      <family val="2"/>
    </font>
    <font>
      <b/>
      <sz val="12"/>
      <name val="Arial"/>
      <family val="2"/>
    </font>
    <font>
      <b/>
      <sz val="16"/>
      <name val="Arial Black"/>
      <family val="2"/>
    </font>
    <font>
      <b/>
      <sz val="18"/>
      <name val="Arial Black"/>
      <family val="2"/>
    </font>
    <font>
      <sz val="12"/>
      <name val="Arial"/>
      <family val="2"/>
    </font>
    <font>
      <b/>
      <sz val="10"/>
      <color theme="0"/>
      <name val="Cambria"/>
      <family val="1"/>
      <scheme val="major"/>
    </font>
    <font>
      <b/>
      <sz val="9"/>
      <color theme="0"/>
      <name val="Cambria"/>
      <family val="1"/>
      <scheme val="major"/>
    </font>
    <font>
      <sz val="10"/>
      <color theme="0"/>
      <name val="Cambria"/>
      <family val="1"/>
      <scheme val="major"/>
    </font>
    <font>
      <sz val="11"/>
      <name val="Arial"/>
      <family val="2"/>
    </font>
    <font>
      <b/>
      <sz val="10"/>
      <color rgb="FFFF0000"/>
      <name val="Cambria"/>
      <family val="1"/>
      <scheme val="major"/>
    </font>
    <font>
      <b/>
      <sz val="9"/>
      <color rgb="FFFF0000"/>
      <name val="Cambria"/>
      <family val="1"/>
      <scheme val="major"/>
    </font>
    <font>
      <sz val="10"/>
      <color rgb="FFFF0000"/>
      <name val="Cambria"/>
      <family val="1"/>
      <scheme val="major"/>
    </font>
    <font>
      <sz val="10"/>
      <color rgb="FFFF0000"/>
      <name val="Arial"/>
      <family val="2"/>
    </font>
  </fonts>
  <fills count="53">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4" tint="-0.249977111117893"/>
        <bgColor indexed="64"/>
      </patternFill>
    </fill>
    <fill>
      <patternFill patternType="lightGrid">
        <fgColor theme="5" tint="-0.499984740745262"/>
        <bgColor theme="5" tint="-0.24994659260841701"/>
      </patternFill>
    </fill>
    <fill>
      <patternFill patternType="solid">
        <fgColor rgb="FFFF0000"/>
        <bgColor indexed="64"/>
      </patternFill>
    </fill>
    <fill>
      <patternFill patternType="solid">
        <fgColor theme="0"/>
        <bgColor theme="0"/>
      </patternFill>
    </fill>
    <fill>
      <patternFill patternType="solid">
        <fgColor theme="3"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FF0000"/>
        <bgColor theme="0"/>
      </patternFill>
    </fill>
    <fill>
      <patternFill patternType="solid">
        <fgColor rgb="FF008000"/>
        <bgColor theme="0"/>
      </patternFill>
    </fill>
    <fill>
      <patternFill patternType="solid">
        <fgColor rgb="FFFFFF00"/>
        <bgColor auto="1"/>
      </patternFill>
    </fill>
    <fill>
      <patternFill patternType="solid">
        <fgColor rgb="FF0000FF"/>
        <bgColor theme="0"/>
      </patternFill>
    </fill>
    <fill>
      <patternFill patternType="solid">
        <fgColor rgb="FF00CC00"/>
        <bgColor theme="0"/>
      </patternFill>
    </fill>
    <fill>
      <patternFill patternType="solid">
        <fgColor rgb="FFFF9900"/>
        <bgColor theme="0"/>
      </patternFill>
    </fill>
    <fill>
      <patternFill patternType="solid">
        <fgColor rgb="FF00FFFF"/>
        <bgColor theme="0"/>
      </patternFill>
    </fill>
    <fill>
      <patternFill patternType="solid">
        <fgColor rgb="FFFF99FF"/>
        <bgColor theme="0"/>
      </patternFill>
    </fill>
    <fill>
      <patternFill patternType="solid">
        <fgColor rgb="FFFF00FF"/>
        <bgColor theme="0"/>
      </patternFill>
    </fill>
    <fill>
      <patternFill patternType="solid">
        <fgColor rgb="FF66FF99"/>
        <bgColor theme="0"/>
      </patternFill>
    </fill>
    <fill>
      <patternFill patternType="solid">
        <fgColor rgb="FFCCFFCC"/>
        <bgColor theme="0"/>
      </patternFill>
    </fill>
    <fill>
      <patternFill patternType="solid">
        <fgColor rgb="FF663300"/>
        <bgColor theme="0"/>
      </patternFill>
    </fill>
    <fill>
      <patternFill patternType="solid">
        <fgColor rgb="FF660066"/>
        <bgColor theme="0"/>
      </patternFill>
    </fill>
    <fill>
      <patternFill patternType="solid">
        <fgColor rgb="FF000066"/>
        <bgColor theme="0"/>
      </patternFill>
    </fill>
    <fill>
      <patternFill patternType="solid">
        <fgColor rgb="FF333333"/>
        <bgColor theme="0"/>
      </patternFill>
    </fill>
    <fill>
      <patternFill patternType="solid">
        <fgColor rgb="FF969696"/>
        <bgColor theme="0"/>
      </patternFill>
    </fill>
    <fill>
      <patternFill patternType="solid">
        <fgColor rgb="FF808000"/>
        <bgColor theme="0"/>
      </patternFill>
    </fill>
    <fill>
      <patternFill patternType="solid">
        <fgColor rgb="FF339966"/>
        <bgColor theme="0"/>
      </patternFill>
    </fill>
    <fill>
      <patternFill patternType="solid">
        <fgColor rgb="FFCC3300"/>
        <bgColor theme="0"/>
      </patternFill>
    </fill>
    <fill>
      <patternFill patternType="solid">
        <fgColor rgb="FF3366CC"/>
        <bgColor theme="0"/>
      </patternFill>
    </fill>
    <fill>
      <patternFill patternType="lightHorizontal">
        <fgColor theme="1" tint="0.34998626667073579"/>
        <bgColor theme="0"/>
      </patternFill>
    </fill>
    <fill>
      <patternFill patternType="lightVertical">
        <fgColor theme="1" tint="0.34998626667073579"/>
        <bgColor theme="0"/>
      </patternFill>
    </fill>
    <fill>
      <patternFill patternType="lightGrid">
        <fgColor theme="1" tint="0.34998626667073579"/>
        <bgColor theme="0"/>
      </patternFill>
    </fill>
    <fill>
      <gradientFill degree="90">
        <stop position="0">
          <color rgb="FFFF0000"/>
        </stop>
        <stop position="1">
          <color rgb="FFFFFF00"/>
        </stop>
      </gradientFill>
    </fill>
    <fill>
      <gradientFill degree="90">
        <stop position="0">
          <color rgb="FF00B0F0"/>
        </stop>
        <stop position="1">
          <color rgb="FFFFFF00"/>
        </stop>
      </gradientFill>
    </fill>
    <fill>
      <gradientFill degree="90">
        <stop position="0">
          <color theme="3" tint="-0.49803155613879818"/>
        </stop>
        <stop position="1">
          <color rgb="FFFFFF00"/>
        </stop>
      </gradientFill>
    </fill>
    <fill>
      <gradientFill degree="90">
        <stop position="0">
          <color theme="3" tint="-0.49803155613879818"/>
        </stop>
        <stop position="0.5">
          <color rgb="FFFFFF00"/>
        </stop>
        <stop position="1">
          <color theme="3" tint="-0.49803155613879818"/>
        </stop>
      </gradientFill>
    </fill>
    <fill>
      <gradientFill degree="90">
        <stop position="0">
          <color rgb="FFFF0000"/>
        </stop>
        <stop position="0.5">
          <color rgb="FFFFFF00"/>
        </stop>
        <stop position="1">
          <color rgb="FFFF0000"/>
        </stop>
      </gradientFill>
    </fill>
    <fill>
      <gradientFill degree="90">
        <stop position="0">
          <color rgb="FF00B0F0"/>
        </stop>
        <stop position="0.5">
          <color rgb="FFFFFF00"/>
        </stop>
        <stop position="1">
          <color rgb="FF00B0F0"/>
        </stop>
      </gradientFill>
    </fill>
    <fill>
      <patternFill patternType="solid">
        <fgColor rgb="FF7030A0"/>
        <bgColor indexed="64"/>
      </patternFill>
    </fill>
    <fill>
      <patternFill patternType="solid">
        <fgColor theme="0"/>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rgb="FFFFC00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7" tint="0.59999389629810485"/>
        <bgColor indexed="64"/>
      </patternFill>
    </fill>
  </fills>
  <borders count="1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medium">
        <color theme="1" tint="0.499984740745262"/>
      </left>
      <right/>
      <top style="medium">
        <color theme="1" tint="0.499984740745262"/>
      </top>
      <bottom style="medium">
        <color theme="1" tint="0.14996795556505021"/>
      </bottom>
      <diagonal/>
    </border>
    <border>
      <left/>
      <right/>
      <top style="medium">
        <color theme="1" tint="0.499984740745262"/>
      </top>
      <bottom style="medium">
        <color theme="1" tint="0.14996795556505021"/>
      </bottom>
      <diagonal/>
    </border>
    <border>
      <left/>
      <right style="medium">
        <color theme="1" tint="0.14996795556505021"/>
      </right>
      <top style="medium">
        <color theme="1" tint="0.499984740745262"/>
      </top>
      <bottom style="medium">
        <color theme="1" tint="0.14996795556505021"/>
      </bottom>
      <diagonal/>
    </border>
    <border>
      <left style="thin">
        <color theme="9" tint="0.59996337778862885"/>
      </left>
      <right style="medium">
        <color theme="5" tint="-0.499984740745262"/>
      </right>
      <top style="thin">
        <color theme="5" tint="-0.24994659260841701"/>
      </top>
      <bottom style="thin">
        <color theme="9" tint="0.59996337778862885"/>
      </bottom>
      <diagonal/>
    </border>
    <border>
      <left style="thin">
        <color theme="9" tint="0.59996337778862885"/>
      </left>
      <right style="medium">
        <color theme="5" tint="-0.499984740745262"/>
      </right>
      <top style="thin">
        <color theme="9" tint="0.59996337778862885"/>
      </top>
      <bottom style="thin">
        <color theme="9" tint="0.59996337778862885"/>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theme="9" tint="0.59996337778862885"/>
      </left>
      <right style="thin">
        <color theme="9" tint="0.59996337778862885"/>
      </right>
      <top style="thin">
        <color theme="9" tint="0.59996337778862885"/>
      </top>
      <bottom style="medium">
        <color theme="5" tint="-0.499984740745262"/>
      </bottom>
      <diagonal/>
    </border>
    <border>
      <left style="thin">
        <color theme="9" tint="0.59996337778862885"/>
      </left>
      <right style="medium">
        <color theme="5" tint="-0.499984740745262"/>
      </right>
      <top style="thin">
        <color theme="9" tint="0.59996337778862885"/>
      </top>
      <bottom style="medium">
        <color theme="5" tint="-0.499984740745262"/>
      </bottom>
      <diagonal/>
    </border>
    <border>
      <left style="medium">
        <color theme="5" tint="-0.499984740745262"/>
      </left>
      <right/>
      <top style="medium">
        <color theme="5" tint="-0.499984740745262"/>
      </top>
      <bottom style="thin">
        <color theme="5" tint="-0.24994659260841701"/>
      </bottom>
      <diagonal/>
    </border>
    <border>
      <left/>
      <right/>
      <top style="medium">
        <color theme="5" tint="-0.499984740745262"/>
      </top>
      <bottom style="thin">
        <color theme="5" tint="-0.24994659260841701"/>
      </bottom>
      <diagonal/>
    </border>
    <border>
      <left/>
      <right style="medium">
        <color theme="5" tint="-0.499984740745262"/>
      </right>
      <top style="medium">
        <color theme="5" tint="-0.499984740745262"/>
      </top>
      <bottom style="thin">
        <color theme="5"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medium">
        <color theme="5" tint="-0.499984740745262"/>
      </left>
      <right style="thin">
        <color theme="9" tint="0.39994506668294322"/>
      </right>
      <top/>
      <bottom style="thin">
        <color theme="9" tint="0.39994506668294322"/>
      </bottom>
      <diagonal/>
    </border>
    <border>
      <left style="thin">
        <color theme="9" tint="0.59996337778862885"/>
      </left>
      <right style="thin">
        <color theme="9" tint="0.59996337778862885"/>
      </right>
      <top style="thin">
        <color theme="5" tint="-0.24994659260841701"/>
      </top>
      <bottom style="thin">
        <color theme="9" tint="0.59996337778862885"/>
      </bottom>
      <diagonal/>
    </border>
    <border>
      <left style="medium">
        <color theme="5" tint="-0.499984740745262"/>
      </left>
      <right style="thin">
        <color theme="9" tint="0.59996337778862885"/>
      </right>
      <top style="thin">
        <color theme="5" tint="-0.24994659260841701"/>
      </top>
      <bottom style="thin">
        <color theme="9" tint="0.59996337778862885"/>
      </bottom>
      <diagonal/>
    </border>
    <border>
      <left/>
      <right/>
      <top style="thin">
        <color indexed="64"/>
      </top>
      <bottom/>
      <diagonal/>
    </border>
    <border>
      <left style="hair">
        <color auto="1"/>
      </left>
      <right style="thin">
        <color auto="1"/>
      </right>
      <top/>
      <bottom/>
      <diagonal/>
    </border>
    <border>
      <left style="medium">
        <color theme="5" tint="-0.499984740745262"/>
      </left>
      <right style="thin">
        <color theme="9" tint="0.39994506668294322"/>
      </right>
      <top style="thin">
        <color theme="9" tint="0.39994506668294322"/>
      </top>
      <bottom style="thin">
        <color theme="9" tint="0.39994506668294322"/>
      </bottom>
      <diagonal/>
    </border>
    <border>
      <left style="medium">
        <color theme="5" tint="-0.499984740745262"/>
      </left>
      <right style="thin">
        <color theme="9" tint="0.59996337778862885"/>
      </right>
      <top style="thin">
        <color theme="9" tint="0.59996337778862885"/>
      </top>
      <bottom style="thin">
        <color theme="9" tint="0.59996337778862885"/>
      </bottom>
      <diagonal/>
    </border>
    <border>
      <left style="thick">
        <color theme="0"/>
      </left>
      <right style="thick">
        <color theme="0"/>
      </right>
      <top style="thick">
        <color theme="0"/>
      </top>
      <bottom style="thick">
        <color theme="0"/>
      </bottom>
      <diagonal/>
    </border>
    <border>
      <left style="thin">
        <color theme="0" tint="-0.1498764000366222"/>
      </left>
      <right style="thin">
        <color theme="0" tint="-0.1498764000366222"/>
      </right>
      <top style="thin">
        <color theme="0" tint="-0.1498764000366222"/>
      </top>
      <bottom style="thin">
        <color theme="0" tint="-0.14990691854609822"/>
      </bottom>
      <diagonal/>
    </border>
    <border>
      <left/>
      <right style="thin">
        <color theme="0" tint="-0.14987640003662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90691854609822"/>
      </top>
      <bottom style="thin">
        <color theme="0" tint="-0.14990691854609822"/>
      </bottom>
      <diagonal/>
    </border>
    <border>
      <left style="medium">
        <color theme="5" tint="-0.499984740745262"/>
      </left>
      <right style="thin">
        <color theme="9" tint="0.39994506668294322"/>
      </right>
      <top style="thin">
        <color theme="9" tint="0.39994506668294322"/>
      </top>
      <bottom style="medium">
        <color theme="5" tint="-0.499984740745262"/>
      </bottom>
      <diagonal/>
    </border>
    <border>
      <left style="medium">
        <color theme="5" tint="-0.499984740745262"/>
      </left>
      <right style="thin">
        <color theme="9" tint="0.59996337778862885"/>
      </right>
      <top style="thin">
        <color theme="9" tint="0.59996337778862885"/>
      </top>
      <bottom style="medium">
        <color theme="5" tint="-0.499984740745262"/>
      </bottom>
      <diagonal/>
    </border>
    <border>
      <left style="thin">
        <color theme="0" tint="-0.1498764000366222"/>
      </left>
      <right style="thin">
        <color theme="0" tint="-0.1498764000366222"/>
      </right>
      <top style="thin">
        <color theme="0" tint="-0.14990691854609822"/>
      </top>
      <bottom/>
      <diagonal/>
    </border>
    <border>
      <left/>
      <right style="thin">
        <color theme="0" tint="-0.1498764000366222"/>
      </right>
      <top style="thin">
        <color theme="0" tint="-0.14990691854609822"/>
      </top>
      <bottom/>
      <diagonal/>
    </border>
    <border>
      <left style="thick">
        <color theme="0"/>
      </left>
      <right style="thick">
        <color theme="0"/>
      </right>
      <top style="thick">
        <color theme="0"/>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thin">
        <color theme="0" tint="-0.1498764000366222"/>
      </left>
      <right style="thin">
        <color theme="0" tint="-0.1498764000366222"/>
      </right>
      <top/>
      <bottom style="thin">
        <color theme="0" tint="-0.14990691854609822"/>
      </bottom>
      <diagonal/>
    </border>
    <border>
      <left/>
      <right style="thin">
        <color theme="0" tint="-0.1498764000366222"/>
      </right>
      <top/>
      <bottom style="thin">
        <color theme="0" tint="-0.14990691854609822"/>
      </bottom>
      <diagonal/>
    </border>
    <border>
      <left style="thick">
        <color theme="0"/>
      </left>
      <right style="thick">
        <color theme="0"/>
      </right>
      <top/>
      <bottom style="thick">
        <color theme="0"/>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medium">
        <color theme="1"/>
      </left>
      <right/>
      <top/>
      <bottom style="thin">
        <color theme="5" tint="-0.24994659260841701"/>
      </bottom>
      <diagonal/>
    </border>
    <border>
      <left/>
      <right/>
      <top/>
      <bottom style="thin">
        <color theme="5" tint="-0.24994659260841701"/>
      </bottom>
      <diagonal/>
    </border>
    <border>
      <left/>
      <right style="medium">
        <color theme="1"/>
      </right>
      <top/>
      <bottom style="thin">
        <color theme="5" tint="-0.24994659260841701"/>
      </bottom>
      <diagonal/>
    </border>
    <border>
      <left style="thick">
        <color theme="0"/>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thick">
        <color theme="0"/>
      </left>
      <right style="hair">
        <color auto="1"/>
      </right>
      <top/>
      <bottom style="thin">
        <color auto="1"/>
      </bottom>
      <diagonal/>
    </border>
    <border>
      <left style="hair">
        <color auto="1"/>
      </left>
      <right style="thin">
        <color auto="1"/>
      </right>
      <top/>
      <bottom style="thin">
        <color auto="1"/>
      </bottom>
      <diagonal/>
    </border>
    <border>
      <left style="thin">
        <color theme="0" tint="-0.1498764000366222"/>
      </left>
      <right style="thin">
        <color theme="0" tint="-0.1498764000366222"/>
      </right>
      <top style="thin">
        <color theme="0" tint="-0.14990691854609822"/>
      </top>
      <bottom style="thin">
        <color theme="0" tint="-0.1498764000366222"/>
      </bottom>
      <diagonal/>
    </border>
    <border>
      <left style="thin">
        <color indexed="64"/>
      </left>
      <right/>
      <top style="thin">
        <color indexed="64"/>
      </top>
      <bottom/>
      <diagonal/>
    </border>
    <border>
      <left style="thin">
        <color auto="1"/>
      </left>
      <right style="thin">
        <color theme="0" tint="-0.14996795556505021"/>
      </right>
      <top style="thin">
        <color auto="1"/>
      </top>
      <bottom/>
      <diagonal/>
    </border>
    <border>
      <left style="thin">
        <color theme="0" tint="-0.14996795556505021"/>
      </left>
      <right style="thin">
        <color auto="1"/>
      </right>
      <top style="thin">
        <color auto="1"/>
      </top>
      <bottom/>
      <diagonal/>
    </border>
    <border>
      <left/>
      <right style="thin">
        <color indexed="64"/>
      </right>
      <top style="thin">
        <color indexed="64"/>
      </top>
      <bottom/>
      <diagonal/>
    </border>
    <border>
      <left style="thin">
        <color auto="1"/>
      </left>
      <right/>
      <top/>
      <bottom style="thin">
        <color theme="1"/>
      </bottom>
      <diagonal/>
    </border>
    <border>
      <left/>
      <right/>
      <top/>
      <bottom style="thin">
        <color theme="1"/>
      </bottom>
      <diagonal/>
    </border>
    <border>
      <left style="thin">
        <color auto="1"/>
      </left>
      <right style="thin">
        <color theme="0" tint="-0.14996795556505021"/>
      </right>
      <top/>
      <bottom style="thin">
        <color theme="1"/>
      </bottom>
      <diagonal/>
    </border>
    <border>
      <left style="thin">
        <color theme="0" tint="-0.14996795556505021"/>
      </left>
      <right style="thin">
        <color auto="1"/>
      </right>
      <top/>
      <bottom style="thin">
        <color theme="1"/>
      </bottom>
      <diagonal/>
    </border>
    <border>
      <left style="thin">
        <color theme="1"/>
      </left>
      <right/>
      <top style="thin">
        <color theme="1"/>
      </top>
      <bottom/>
      <diagonal/>
    </border>
    <border>
      <left style="thin">
        <color auto="1"/>
      </left>
      <right style="thin">
        <color theme="0" tint="-0.24994659260841701"/>
      </right>
      <top style="thin">
        <color theme="1"/>
      </top>
      <bottom/>
      <diagonal/>
    </border>
    <border>
      <left style="thin">
        <color theme="0" tint="-0.24994659260841701"/>
      </left>
      <right style="thin">
        <color theme="1"/>
      </right>
      <top style="thin">
        <color theme="1"/>
      </top>
      <bottom/>
      <diagonal/>
    </border>
    <border>
      <left style="thin">
        <color theme="1"/>
      </left>
      <right/>
      <top style="thin">
        <color indexed="64"/>
      </top>
      <bottom style="thin">
        <color theme="0" tint="-0.34998626667073579"/>
      </bottom>
      <diagonal/>
    </border>
    <border>
      <left/>
      <right style="thin">
        <color auto="1"/>
      </right>
      <top style="thin">
        <color auto="1"/>
      </top>
      <bottom style="thin">
        <color theme="0" tint="-0.34998626667073579"/>
      </bottom>
      <diagonal/>
    </border>
    <border>
      <left style="thin">
        <color auto="1"/>
      </left>
      <right/>
      <top style="thin">
        <color auto="1"/>
      </top>
      <bottom style="thin">
        <color theme="0" tint="-0.34998626667073579"/>
      </bottom>
      <diagonal/>
    </border>
    <border>
      <left style="thin">
        <color theme="1"/>
      </left>
      <right/>
      <top/>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1"/>
      </right>
      <top/>
      <bottom style="thin">
        <color theme="0" tint="-0.24994659260841701"/>
      </bottom>
      <diagonal/>
    </border>
    <border>
      <left style="thin">
        <color theme="1"/>
      </left>
      <right/>
      <top style="thin">
        <color theme="0" tint="-0.34998626667073579"/>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top style="thin">
        <color theme="0" tint="-0.34998626667073579"/>
      </top>
      <bottom style="thin">
        <color theme="0" tint="-0.34998626667073579"/>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thin">
        <color theme="1"/>
      </left>
      <right/>
      <top/>
      <bottom style="thin">
        <color theme="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1"/>
      </right>
      <top style="thin">
        <color theme="0" tint="-0.24994659260841701"/>
      </top>
      <bottom style="thin">
        <color indexed="64"/>
      </bottom>
      <diagonal/>
    </border>
    <border>
      <left style="thin">
        <color theme="1"/>
      </left>
      <right/>
      <top style="thin">
        <color theme="0" tint="-0.34998626667073579"/>
      </top>
      <bottom style="thin">
        <color theme="1"/>
      </bottom>
      <diagonal/>
    </border>
    <border>
      <left/>
      <right style="thin">
        <color auto="1"/>
      </right>
      <top style="thin">
        <color theme="0" tint="-0.34998626667073579"/>
      </top>
      <bottom style="thin">
        <color theme="1"/>
      </bottom>
      <diagonal/>
    </border>
    <border>
      <left style="thin">
        <color auto="1"/>
      </left>
      <right/>
      <top style="thin">
        <color theme="0" tint="-0.34998626667073579"/>
      </top>
      <bottom style="thin">
        <color theme="1"/>
      </bottom>
      <diagonal/>
    </border>
    <border>
      <left style="hair">
        <color indexed="64"/>
      </left>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hair">
        <color indexed="64"/>
      </left>
      <right style="hair">
        <color indexed="64"/>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auto="1"/>
      </left>
      <right style="hair">
        <color auto="1"/>
      </right>
      <top/>
      <bottom style="hair">
        <color auto="1"/>
      </bottom>
      <diagonal/>
    </border>
    <border>
      <left style="thin">
        <color rgb="FF000000"/>
      </left>
      <right style="thin">
        <color rgb="FF000000"/>
      </right>
      <top/>
      <bottom/>
      <diagonal/>
    </border>
  </borders>
  <cellStyleXfs count="108">
    <xf numFmtId="0" fontId="0"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 fillId="0" borderId="0"/>
    <xf numFmtId="0" fontId="23" fillId="0" borderId="0" applyNumberFormat="0" applyFill="0" applyBorder="0" applyAlignment="0" applyProtection="0">
      <alignment vertical="top"/>
      <protection locked="0"/>
    </xf>
    <xf numFmtId="0" fontId="2" fillId="0" borderId="0"/>
  </cellStyleXfs>
  <cellXfs count="450">
    <xf numFmtId="0" fontId="0" fillId="0" borderId="0" xfId="0"/>
    <xf numFmtId="0" fontId="0" fillId="0" borderId="0" xfId="0" applyAlignment="1">
      <alignment vertical="center"/>
    </xf>
    <xf numFmtId="0" fontId="6" fillId="0" borderId="0" xfId="0" applyFont="1"/>
    <xf numFmtId="0" fontId="0" fillId="0" borderId="9" xfId="0" applyBorder="1" applyAlignment="1">
      <alignment horizontal="center" vertical="center"/>
    </xf>
    <xf numFmtId="0" fontId="0" fillId="0" borderId="11" xfId="0" applyBorder="1" applyAlignment="1">
      <alignment horizontal="center" vertical="center"/>
    </xf>
    <xf numFmtId="0" fontId="0" fillId="0" borderId="20" xfId="0" applyBorder="1"/>
    <xf numFmtId="0" fontId="0" fillId="0" borderId="8" xfId="0" applyBorder="1"/>
    <xf numFmtId="0" fontId="10" fillId="3" borderId="2" xfId="0" applyFont="1" applyFill="1" applyBorder="1" applyAlignment="1">
      <alignment horizontal="center" vertical="center"/>
    </xf>
    <xf numFmtId="0" fontId="15" fillId="2" borderId="14" xfId="0" applyFont="1" applyFill="1" applyBorder="1" applyAlignment="1">
      <alignment vertical="center"/>
    </xf>
    <xf numFmtId="0" fontId="16" fillId="2" borderId="15" xfId="0" applyFont="1" applyFill="1" applyBorder="1" applyAlignment="1">
      <alignment horizontal="center" vertical="center"/>
    </xf>
    <xf numFmtId="0" fontId="15" fillId="2" borderId="16" xfId="0" applyFont="1" applyFill="1" applyBorder="1" applyAlignment="1">
      <alignment vertical="center"/>
    </xf>
    <xf numFmtId="0" fontId="16" fillId="2" borderId="17" xfId="0" applyFont="1" applyFill="1" applyBorder="1" applyAlignment="1">
      <alignment horizontal="center" vertical="center"/>
    </xf>
    <xf numFmtId="0" fontId="15" fillId="2" borderId="18" xfId="0" applyFont="1" applyFill="1" applyBorder="1" applyAlignment="1">
      <alignment vertical="center"/>
    </xf>
    <xf numFmtId="0" fontId="16" fillId="2" borderId="19" xfId="0" applyFont="1" applyFill="1" applyBorder="1" applyAlignment="1">
      <alignment horizontal="center" vertical="center"/>
    </xf>
    <xf numFmtId="0" fontId="3" fillId="5" borderId="0" xfId="85" applyFill="1" applyBorder="1"/>
    <xf numFmtId="0" fontId="3" fillId="5" borderId="0" xfId="76" applyFill="1" applyBorder="1"/>
    <xf numFmtId="0" fontId="22" fillId="7" borderId="0" xfId="0" applyFont="1" applyFill="1" applyBorder="1" applyAlignment="1" applyProtection="1">
      <alignment horizontal="center" vertical="center" wrapText="1"/>
      <protection hidden="1"/>
    </xf>
    <xf numFmtId="0" fontId="3" fillId="0" borderId="0" xfId="76"/>
    <xf numFmtId="0" fontId="25" fillId="9" borderId="31" xfId="76" applyFont="1" applyFill="1" applyBorder="1" applyAlignment="1" applyProtection="1">
      <alignment horizontal="center" vertical="center"/>
      <protection hidden="1"/>
    </xf>
    <xf numFmtId="0" fontId="3" fillId="5" borderId="1" xfId="85" applyFill="1" applyBorder="1"/>
    <xf numFmtId="0" fontId="3" fillId="5" borderId="1" xfId="76" applyFill="1" applyBorder="1"/>
    <xf numFmtId="17" fontId="3" fillId="5" borderId="1" xfId="76" quotePrefix="1" applyNumberFormat="1" applyFill="1" applyBorder="1"/>
    <xf numFmtId="0" fontId="26" fillId="9" borderId="32" xfId="76" applyFont="1" applyFill="1" applyBorder="1" applyAlignment="1" applyProtection="1">
      <alignment horizontal="center" vertical="center"/>
      <protection hidden="1"/>
    </xf>
    <xf numFmtId="0" fontId="27" fillId="10" borderId="0" xfId="85" applyFont="1" applyFill="1" applyProtection="1">
      <protection hidden="1"/>
    </xf>
    <xf numFmtId="0" fontId="28" fillId="10" borderId="0" xfId="85" applyFont="1" applyFill="1" applyAlignment="1">
      <alignment horizontal="center" vertical="center" wrapText="1"/>
    </xf>
    <xf numFmtId="0" fontId="3" fillId="10" borderId="0" xfId="76" applyFill="1"/>
    <xf numFmtId="17" fontId="3" fillId="10" borderId="0" xfId="76" quotePrefix="1" applyNumberFormat="1" applyFill="1"/>
    <xf numFmtId="22" fontId="3" fillId="0" borderId="0" xfId="76" applyNumberFormat="1"/>
    <xf numFmtId="14" fontId="29" fillId="10" borderId="0" xfId="76" applyNumberFormat="1" applyFont="1" applyFill="1" applyAlignment="1" applyProtection="1">
      <alignment horizontal="center" vertical="center" wrapText="1"/>
      <protection hidden="1"/>
    </xf>
    <xf numFmtId="0" fontId="26" fillId="9" borderId="33" xfId="76" applyFont="1" applyFill="1" applyBorder="1" applyAlignment="1" applyProtection="1">
      <alignment horizontal="center" vertical="center"/>
      <protection hidden="1"/>
    </xf>
    <xf numFmtId="14" fontId="3" fillId="0" borderId="0" xfId="76" applyNumberFormat="1"/>
    <xf numFmtId="0" fontId="29" fillId="10" borderId="0" xfId="76" applyFont="1" applyFill="1" applyAlignment="1" applyProtection="1">
      <alignment horizontal="center" vertical="center" wrapText="1"/>
      <protection hidden="1"/>
    </xf>
    <xf numFmtId="0" fontId="3" fillId="0" borderId="0" xfId="76" applyAlignment="1" applyProtection="1">
      <alignment vertical="center"/>
      <protection hidden="1"/>
    </xf>
    <xf numFmtId="0" fontId="3" fillId="0" borderId="0" xfId="76" applyProtection="1">
      <protection hidden="1"/>
    </xf>
    <xf numFmtId="0" fontId="26" fillId="9" borderId="34" xfId="76" applyFont="1" applyFill="1" applyBorder="1" applyAlignment="1" applyProtection="1">
      <alignment horizontal="center" vertical="center"/>
      <protection hidden="1"/>
    </xf>
    <xf numFmtId="0" fontId="26" fillId="9" borderId="35" xfId="76" applyFont="1" applyFill="1" applyBorder="1" applyAlignment="1" applyProtection="1">
      <alignment horizontal="center" vertical="center"/>
      <protection hidden="1"/>
    </xf>
    <xf numFmtId="0" fontId="0" fillId="0" borderId="0" xfId="76" applyFont="1"/>
    <xf numFmtId="0" fontId="33" fillId="11" borderId="36" xfId="76" applyFont="1" applyFill="1" applyBorder="1" applyAlignment="1" applyProtection="1">
      <alignment horizontal="center" vertical="center"/>
      <protection hidden="1"/>
    </xf>
    <xf numFmtId="0" fontId="36" fillId="14" borderId="43" xfId="76" applyFont="1" applyFill="1" applyBorder="1" applyAlignment="1" applyProtection="1">
      <alignment horizontal="left" vertical="center"/>
      <protection hidden="1"/>
    </xf>
    <xf numFmtId="0" fontId="25" fillId="9" borderId="44" xfId="76" applyFont="1" applyFill="1" applyBorder="1" applyAlignment="1" applyProtection="1">
      <alignment horizontal="center" vertical="center"/>
      <protection hidden="1"/>
    </xf>
    <xf numFmtId="0" fontId="25" fillId="0" borderId="0" xfId="76" applyFont="1" applyAlignment="1" applyProtection="1">
      <alignment horizontal="center" vertical="center"/>
      <protection hidden="1"/>
    </xf>
    <xf numFmtId="0" fontId="25" fillId="0" borderId="0" xfId="76" applyFont="1" applyAlignment="1" applyProtection="1">
      <alignment vertical="center"/>
      <protection hidden="1"/>
    </xf>
    <xf numFmtId="0" fontId="36" fillId="14" borderId="45" xfId="76" applyFont="1" applyFill="1" applyBorder="1" applyAlignment="1" applyProtection="1">
      <alignment horizontal="left" vertical="center"/>
      <protection hidden="1"/>
    </xf>
    <xf numFmtId="0" fontId="3" fillId="0" borderId="0" xfId="76" applyBorder="1" applyProtection="1">
      <protection hidden="1"/>
    </xf>
    <xf numFmtId="0" fontId="3" fillId="0" borderId="46" xfId="76" applyBorder="1" applyProtection="1">
      <protection hidden="1"/>
    </xf>
    <xf numFmtId="0" fontId="3" fillId="0" borderId="25" xfId="76" applyBorder="1" applyProtection="1">
      <protection hidden="1"/>
    </xf>
    <xf numFmtId="0" fontId="33" fillId="0" borderId="23" xfId="76" applyFont="1" applyBorder="1" applyAlignment="1">
      <alignment horizontal="center" vertical="center"/>
    </xf>
    <xf numFmtId="0" fontId="33" fillId="0" borderId="47" xfId="76" applyFont="1" applyBorder="1" applyAlignment="1">
      <alignment horizontal="center" vertical="center"/>
    </xf>
    <xf numFmtId="0" fontId="3" fillId="0" borderId="0" xfId="76" applyNumberFormat="1"/>
    <xf numFmtId="0" fontId="33" fillId="14" borderId="48" xfId="76" applyFont="1" applyFill="1" applyBorder="1" applyAlignment="1" applyProtection="1">
      <alignment horizontal="left" vertical="center"/>
      <protection hidden="1"/>
    </xf>
    <xf numFmtId="0" fontId="3" fillId="0" borderId="0" xfId="76" applyAlignment="1" applyProtection="1">
      <alignment horizontal="center" vertical="center"/>
      <protection hidden="1"/>
    </xf>
    <xf numFmtId="0" fontId="33" fillId="14" borderId="49" xfId="76" applyFont="1" applyFill="1" applyBorder="1" applyAlignment="1" applyProtection="1">
      <alignment horizontal="left" vertical="center"/>
      <protection hidden="1"/>
    </xf>
    <xf numFmtId="0" fontId="37" fillId="15" borderId="50" xfId="76" applyFont="1" applyFill="1" applyBorder="1" applyAlignment="1">
      <alignment horizontal="center" vertical="center"/>
    </xf>
    <xf numFmtId="0" fontId="3" fillId="0" borderId="42" xfId="85" applyBorder="1" applyAlignment="1">
      <alignment horizontal="center" vertical="center"/>
    </xf>
    <xf numFmtId="0" fontId="3" fillId="0" borderId="13" xfId="85" applyBorder="1" applyAlignment="1">
      <alignment horizontal="center" vertical="center"/>
    </xf>
    <xf numFmtId="0" fontId="21" fillId="9" borderId="51" xfId="76" applyFont="1" applyFill="1" applyBorder="1" applyAlignment="1" applyProtection="1">
      <alignment horizontal="center" vertical="center"/>
      <protection hidden="1"/>
    </xf>
    <xf numFmtId="0" fontId="38" fillId="0" borderId="52" xfId="76" applyFont="1" applyBorder="1" applyAlignment="1" applyProtection="1">
      <alignment horizontal="left" indent="1"/>
      <protection hidden="1"/>
    </xf>
    <xf numFmtId="0" fontId="37" fillId="16" borderId="50" xfId="76" applyFont="1" applyFill="1" applyBorder="1" applyAlignment="1">
      <alignment horizontal="center" vertical="center"/>
    </xf>
    <xf numFmtId="0" fontId="3" fillId="0" borderId="7" xfId="85" applyBorder="1" applyAlignment="1">
      <alignment horizontal="center" vertical="center"/>
    </xf>
    <xf numFmtId="0" fontId="3" fillId="0" borderId="9" xfId="85" applyBorder="1" applyAlignment="1">
      <alignment horizontal="center" vertical="center"/>
    </xf>
    <xf numFmtId="14" fontId="0" fillId="0" borderId="0" xfId="76" applyNumberFormat="1" applyFont="1"/>
    <xf numFmtId="0" fontId="21" fillId="9" borderId="53" xfId="76" applyFont="1" applyFill="1" applyBorder="1" applyAlignment="1" applyProtection="1">
      <alignment horizontal="center" vertical="center"/>
      <protection hidden="1"/>
    </xf>
    <xf numFmtId="0" fontId="37" fillId="17" borderId="50" xfId="76" applyFont="1" applyFill="1" applyBorder="1" applyAlignment="1">
      <alignment horizontal="center" vertical="center"/>
    </xf>
    <xf numFmtId="0" fontId="39" fillId="18" borderId="50" xfId="76" applyFont="1" applyFill="1" applyBorder="1" applyAlignment="1">
      <alignment horizontal="center" vertical="center"/>
    </xf>
    <xf numFmtId="0" fontId="37" fillId="19" borderId="50" xfId="76" applyFont="1" applyFill="1" applyBorder="1" applyAlignment="1">
      <alignment horizontal="center" vertical="center"/>
    </xf>
    <xf numFmtId="0" fontId="33" fillId="14" borderId="54" xfId="76" applyFont="1" applyFill="1" applyBorder="1" applyAlignment="1" applyProtection="1">
      <alignment horizontal="left" vertical="center"/>
      <protection hidden="1"/>
    </xf>
    <xf numFmtId="0" fontId="33" fillId="14" borderId="55" xfId="76" applyFont="1" applyFill="1" applyBorder="1" applyAlignment="1" applyProtection="1">
      <alignment horizontal="left" vertical="center"/>
      <protection hidden="1"/>
    </xf>
    <xf numFmtId="0" fontId="37" fillId="20" borderId="50" xfId="76" applyFont="1" applyFill="1" applyBorder="1" applyAlignment="1">
      <alignment horizontal="center" vertical="center"/>
    </xf>
    <xf numFmtId="0" fontId="40" fillId="10" borderId="0" xfId="76" applyFont="1" applyFill="1" applyAlignment="1" applyProtection="1">
      <alignment vertical="center"/>
      <protection hidden="1"/>
    </xf>
    <xf numFmtId="0" fontId="3" fillId="0" borderId="0" xfId="85" applyProtection="1">
      <protection hidden="1"/>
    </xf>
    <xf numFmtId="0" fontId="3" fillId="0" borderId="24" xfId="76" applyBorder="1" applyProtection="1">
      <protection hidden="1"/>
    </xf>
    <xf numFmtId="0" fontId="40" fillId="10" borderId="0" xfId="76" applyNumberFormat="1" applyFont="1" applyFill="1" applyProtection="1">
      <protection hidden="1"/>
    </xf>
    <xf numFmtId="0" fontId="3" fillId="0" borderId="25" xfId="76" applyBorder="1" applyAlignment="1" applyProtection="1">
      <alignment horizontal="center" vertical="center"/>
      <protection hidden="1"/>
    </xf>
    <xf numFmtId="0" fontId="41" fillId="9" borderId="53" xfId="76" applyFont="1" applyFill="1" applyBorder="1" applyAlignment="1" applyProtection="1">
      <alignment horizontal="center" vertical="center"/>
      <protection hidden="1"/>
    </xf>
    <xf numFmtId="0" fontId="37" fillId="22" borderId="50" xfId="76" applyFont="1" applyFill="1" applyBorder="1" applyAlignment="1">
      <alignment horizontal="center" vertical="center"/>
    </xf>
    <xf numFmtId="0" fontId="37" fillId="23" borderId="50" xfId="76" applyFont="1" applyFill="1" applyBorder="1" applyAlignment="1">
      <alignment horizontal="center" vertical="center"/>
    </xf>
    <xf numFmtId="164" fontId="40" fillId="10" borderId="0" xfId="76" applyNumberFormat="1" applyFont="1" applyFill="1" applyProtection="1">
      <protection hidden="1"/>
    </xf>
    <xf numFmtId="0" fontId="37" fillId="24" borderId="50" xfId="76" applyFont="1" applyFill="1" applyBorder="1" applyAlignment="1">
      <alignment horizontal="center" vertical="center"/>
    </xf>
    <xf numFmtId="0" fontId="37" fillId="25" borderId="50" xfId="76" applyFont="1" applyFill="1" applyBorder="1" applyAlignment="1">
      <alignment horizontal="center" vertical="center"/>
    </xf>
    <xf numFmtId="0" fontId="39" fillId="26" borderId="50" xfId="76" applyFont="1" applyFill="1" applyBorder="1" applyAlignment="1">
      <alignment horizontal="center" vertical="center"/>
    </xf>
    <xf numFmtId="0" fontId="39" fillId="27" borderId="50" xfId="76" applyFont="1" applyFill="1" applyBorder="1" applyAlignment="1">
      <alignment horizontal="center" vertical="center"/>
    </xf>
    <xf numFmtId="0" fontId="39" fillId="28" borderId="50" xfId="76" applyFont="1" applyFill="1" applyBorder="1" applyAlignment="1">
      <alignment horizontal="center" vertical="center"/>
    </xf>
    <xf numFmtId="0" fontId="39" fillId="29" borderId="50" xfId="76" applyFont="1" applyFill="1" applyBorder="1" applyAlignment="1">
      <alignment horizontal="center" vertical="center"/>
    </xf>
    <xf numFmtId="0" fontId="3" fillId="0" borderId="25" xfId="76" applyBorder="1" applyAlignment="1" applyProtection="1">
      <alignment vertical="center"/>
      <protection hidden="1"/>
    </xf>
    <xf numFmtId="0" fontId="39" fillId="31" borderId="50" xfId="76" applyFont="1" applyFill="1" applyBorder="1" applyAlignment="1">
      <alignment horizontal="center" vertical="center"/>
    </xf>
    <xf numFmtId="0" fontId="39" fillId="32" borderId="50" xfId="76" applyFont="1" applyFill="1" applyBorder="1" applyAlignment="1">
      <alignment horizontal="center" vertical="center"/>
    </xf>
    <xf numFmtId="0" fontId="39" fillId="33" borderId="50" xfId="76" applyFont="1" applyFill="1" applyBorder="1" applyAlignment="1">
      <alignment horizontal="center" vertical="center"/>
    </xf>
    <xf numFmtId="0" fontId="39" fillId="34" borderId="50" xfId="76" applyFont="1" applyFill="1" applyBorder="1" applyAlignment="1">
      <alignment horizontal="center" vertical="center"/>
    </xf>
    <xf numFmtId="0" fontId="37" fillId="35" borderId="50" xfId="76" applyFont="1" applyFill="1" applyBorder="1" applyAlignment="1">
      <alignment horizontal="center" vertical="center"/>
    </xf>
    <xf numFmtId="0" fontId="37" fillId="36" borderId="50" xfId="76" applyFont="1" applyFill="1" applyBorder="1" applyAlignment="1">
      <alignment horizontal="center" vertical="center"/>
    </xf>
    <xf numFmtId="0" fontId="37" fillId="37" borderId="50" xfId="76" applyFont="1" applyFill="1" applyBorder="1" applyAlignment="1">
      <alignment horizontal="center" vertical="center"/>
    </xf>
    <xf numFmtId="0" fontId="37" fillId="38" borderId="50" xfId="76" applyFont="1" applyFill="1" applyBorder="1" applyAlignment="1">
      <alignment horizontal="center" vertical="center"/>
    </xf>
    <xf numFmtId="0" fontId="37" fillId="40" borderId="50" xfId="76" applyFont="1" applyFill="1" applyBorder="1" applyAlignment="1">
      <alignment horizontal="center" vertical="center"/>
    </xf>
    <xf numFmtId="0" fontId="3" fillId="0" borderId="52" xfId="76" applyBorder="1" applyAlignment="1" applyProtection="1">
      <alignment horizontal="left" indent="1"/>
      <protection hidden="1"/>
    </xf>
    <xf numFmtId="0" fontId="37" fillId="41" borderId="50" xfId="76" applyFont="1" applyFill="1" applyBorder="1" applyAlignment="1">
      <alignment horizontal="center" vertical="center"/>
    </xf>
    <xf numFmtId="0" fontId="37" fillId="42" borderId="50" xfId="76" applyFont="1" applyFill="1" applyBorder="1" applyAlignment="1">
      <alignment horizontal="center" vertical="center"/>
    </xf>
    <xf numFmtId="0" fontId="37" fillId="43" borderId="50" xfId="76" applyFont="1" applyFill="1" applyBorder="1" applyAlignment="1">
      <alignment horizontal="center" vertical="center"/>
    </xf>
    <xf numFmtId="0" fontId="3" fillId="44" borderId="50" xfId="76" applyFill="1" applyBorder="1"/>
    <xf numFmtId="0" fontId="21" fillId="9" borderId="77" xfId="76" applyFont="1" applyFill="1" applyBorder="1" applyAlignment="1" applyProtection="1">
      <alignment horizontal="center" vertical="center"/>
      <protection hidden="1"/>
    </xf>
    <xf numFmtId="0" fontId="37" fillId="9" borderId="0" xfId="76" applyFont="1" applyFill="1" applyBorder="1" applyAlignment="1" applyProtection="1">
      <alignment horizontal="center" vertical="center"/>
      <protection hidden="1"/>
    </xf>
    <xf numFmtId="0" fontId="3" fillId="0" borderId="0" xfId="76" applyBorder="1" applyAlignment="1" applyProtection="1">
      <alignment horizontal="left" indent="1"/>
      <protection hidden="1"/>
    </xf>
    <xf numFmtId="0" fontId="40" fillId="10" borderId="0" xfId="76" applyFont="1" applyFill="1" applyProtection="1">
      <protection hidden="1"/>
    </xf>
    <xf numFmtId="0" fontId="21" fillId="0" borderId="26" xfId="76" applyFont="1" applyBorder="1" applyAlignment="1" applyProtection="1">
      <alignment vertical="center"/>
      <protection hidden="1"/>
    </xf>
    <xf numFmtId="0" fontId="3" fillId="0" borderId="1" xfId="76" applyBorder="1" applyAlignment="1" applyProtection="1">
      <alignment vertical="center"/>
      <protection hidden="1"/>
    </xf>
    <xf numFmtId="0" fontId="3" fillId="0" borderId="3" xfId="76" applyBorder="1" applyAlignment="1" applyProtection="1">
      <alignment vertical="center"/>
      <protection hidden="1"/>
    </xf>
    <xf numFmtId="0" fontId="42" fillId="45" borderId="0" xfId="76" applyFont="1" applyFill="1" applyBorder="1" applyAlignment="1" applyProtection="1">
      <alignment horizontal="left" vertical="center"/>
      <protection hidden="1"/>
    </xf>
    <xf numFmtId="0" fontId="26" fillId="9" borderId="0" xfId="76" applyFont="1" applyFill="1" applyBorder="1" applyAlignment="1" applyProtection="1">
      <alignment horizontal="center" vertical="center"/>
      <protection hidden="1"/>
    </xf>
    <xf numFmtId="0" fontId="3" fillId="45" borderId="0" xfId="76" applyFill="1" applyAlignment="1" applyProtection="1">
      <alignment horizontal="center" vertical="center"/>
      <protection hidden="1"/>
    </xf>
    <xf numFmtId="0" fontId="33" fillId="45" borderId="0" xfId="76" applyFont="1" applyFill="1" applyBorder="1" applyAlignment="1" applyProtection="1">
      <alignment horizontal="left" vertical="center"/>
      <protection hidden="1"/>
    </xf>
    <xf numFmtId="0" fontId="3" fillId="45" borderId="0" xfId="76" applyFill="1" applyAlignment="1" applyProtection="1">
      <alignment vertical="center"/>
      <protection hidden="1"/>
    </xf>
    <xf numFmtId="0" fontId="21" fillId="45" borderId="0" xfId="76" applyFont="1" applyFill="1" applyBorder="1" applyAlignment="1" applyProtection="1">
      <alignment vertical="center"/>
      <protection hidden="1"/>
    </xf>
    <xf numFmtId="0" fontId="3" fillId="45" borderId="0" xfId="76" applyFill="1" applyBorder="1" applyAlignment="1" applyProtection="1">
      <alignment vertical="center"/>
      <protection hidden="1"/>
    </xf>
    <xf numFmtId="0" fontId="40" fillId="10" borderId="0" xfId="76" applyFont="1" applyFill="1"/>
    <xf numFmtId="0" fontId="3" fillId="10" borderId="0" xfId="76" applyFill="1" applyAlignment="1">
      <alignment vertical="center"/>
    </xf>
    <xf numFmtId="0" fontId="3" fillId="10" borderId="0" xfId="85" applyFill="1"/>
    <xf numFmtId="0" fontId="43" fillId="14" borderId="0" xfId="76" applyFont="1" applyFill="1" applyBorder="1" applyAlignment="1" applyProtection="1">
      <alignment horizontal="right" vertical="center"/>
      <protection hidden="1"/>
    </xf>
    <xf numFmtId="0" fontId="3" fillId="0" borderId="0" xfId="76" applyAlignment="1">
      <alignment vertical="center"/>
    </xf>
    <xf numFmtId="0" fontId="3" fillId="0" borderId="0" xfId="85"/>
    <xf numFmtId="0" fontId="3" fillId="5" borderId="0" xfId="85" applyFill="1"/>
    <xf numFmtId="0" fontId="45" fillId="5" borderId="0" xfId="85" applyFont="1" applyFill="1" applyAlignment="1">
      <alignment vertical="center"/>
    </xf>
    <xf numFmtId="0" fontId="3" fillId="46" borderId="0" xfId="85" applyFill="1"/>
    <xf numFmtId="0" fontId="0" fillId="46" borderId="0" xfId="0" applyFill="1"/>
    <xf numFmtId="0" fontId="18" fillId="46" borderId="0" xfId="85" applyFont="1" applyFill="1"/>
    <xf numFmtId="0" fontId="45" fillId="47" borderId="46" xfId="85" applyFont="1" applyFill="1" applyBorder="1" applyAlignment="1">
      <alignment horizontal="center" vertical="center" wrapText="1"/>
    </xf>
    <xf numFmtId="0" fontId="45" fillId="47" borderId="83" xfId="85" applyFont="1" applyFill="1" applyBorder="1" applyAlignment="1">
      <alignment horizontal="center" vertical="center"/>
    </xf>
    <xf numFmtId="0" fontId="3" fillId="4" borderId="39" xfId="85" applyFill="1" applyBorder="1" applyAlignment="1">
      <alignment horizontal="center" vertical="center"/>
    </xf>
    <xf numFmtId="0" fontId="3" fillId="4" borderId="41" xfId="85" applyFill="1" applyBorder="1" applyAlignment="1">
      <alignment horizontal="center" vertical="center"/>
    </xf>
    <xf numFmtId="0" fontId="26" fillId="9" borderId="86" xfId="76" applyFont="1" applyFill="1" applyBorder="1" applyAlignment="1" applyProtection="1">
      <alignment horizontal="center" vertical="center"/>
      <protection hidden="1"/>
    </xf>
    <xf numFmtId="0" fontId="0" fillId="0" borderId="0" xfId="0" applyAlignment="1">
      <alignment horizontal="center" vertical="center"/>
    </xf>
    <xf numFmtId="0" fontId="3" fillId="0" borderId="89" xfId="85" applyBorder="1" applyAlignment="1">
      <alignment horizontal="center" vertical="center"/>
    </xf>
    <xf numFmtId="0" fontId="3" fillId="14" borderId="90" xfId="85" applyFill="1" applyBorder="1" applyAlignment="1">
      <alignment horizontal="center" vertical="center"/>
    </xf>
    <xf numFmtId="0" fontId="3" fillId="0" borderId="91" xfId="85" applyBorder="1" applyAlignment="1">
      <alignment horizontal="center" vertical="center"/>
    </xf>
    <xf numFmtId="0" fontId="3" fillId="0" borderId="0" xfId="85" applyAlignment="1">
      <alignment horizontal="center"/>
    </xf>
    <xf numFmtId="0" fontId="26" fillId="9" borderId="92" xfId="76" applyFont="1" applyFill="1" applyBorder="1" applyAlignment="1" applyProtection="1">
      <alignment horizontal="center" vertical="center"/>
      <protection hidden="1"/>
    </xf>
    <xf numFmtId="0" fontId="3" fillId="0" borderId="95" xfId="85" applyBorder="1" applyAlignment="1">
      <alignment horizontal="center" vertical="center"/>
    </xf>
    <xf numFmtId="0" fontId="3" fillId="14" borderId="96" xfId="85" applyFill="1" applyBorder="1" applyAlignment="1">
      <alignment horizontal="center" vertical="center"/>
    </xf>
    <xf numFmtId="0" fontId="3" fillId="0" borderId="97" xfId="85" applyBorder="1" applyAlignment="1">
      <alignment horizontal="center" vertical="center"/>
    </xf>
    <xf numFmtId="0" fontId="26" fillId="9" borderId="98" xfId="76" applyFont="1" applyFill="1" applyBorder="1" applyAlignment="1" applyProtection="1">
      <alignment horizontal="center" vertical="center"/>
      <protection hidden="1"/>
    </xf>
    <xf numFmtId="0" fontId="3" fillId="0" borderId="99" xfId="85" applyBorder="1" applyAlignment="1">
      <alignment horizontal="left" indent="1"/>
    </xf>
    <xf numFmtId="0" fontId="25" fillId="9" borderId="98" xfId="76" applyFont="1" applyFill="1" applyBorder="1" applyAlignment="1" applyProtection="1">
      <alignment horizontal="center" vertical="center"/>
      <protection hidden="1"/>
    </xf>
    <xf numFmtId="0" fontId="3" fillId="14" borderId="96" xfId="85" applyFill="1" applyBorder="1" applyAlignment="1" applyProtection="1">
      <alignment horizontal="center" vertical="center"/>
    </xf>
    <xf numFmtId="0" fontId="26" fillId="9" borderId="100" xfId="76" applyFont="1" applyFill="1" applyBorder="1" applyAlignment="1" applyProtection="1">
      <alignment horizontal="center" vertical="center"/>
      <protection hidden="1"/>
    </xf>
    <xf numFmtId="0" fontId="0" fillId="0" borderId="83" xfId="0" applyBorder="1" applyAlignment="1">
      <alignment horizontal="center" vertical="center"/>
    </xf>
    <xf numFmtId="0" fontId="26" fillId="9" borderId="101" xfId="76" applyFont="1" applyFill="1" applyBorder="1" applyAlignment="1" applyProtection="1">
      <alignment horizontal="center" vertical="center"/>
      <protection hidden="1"/>
    </xf>
    <xf numFmtId="0" fontId="3" fillId="0" borderId="102" xfId="85" applyBorder="1" applyAlignment="1">
      <alignment horizontal="left" indent="1"/>
    </xf>
    <xf numFmtId="0" fontId="3" fillId="0" borderId="103" xfId="85" applyBorder="1" applyAlignment="1">
      <alignment horizontal="center" vertical="center"/>
    </xf>
    <xf numFmtId="0" fontId="3" fillId="14" borderId="104" xfId="85" applyFill="1" applyBorder="1" applyAlignment="1">
      <alignment horizontal="center" vertical="center"/>
    </xf>
    <xf numFmtId="0" fontId="3" fillId="0" borderId="105" xfId="85" applyBorder="1" applyAlignment="1">
      <alignment horizontal="center" vertical="center"/>
    </xf>
    <xf numFmtId="0" fontId="0" fillId="0" borderId="8" xfId="0" applyBorder="1" applyAlignment="1">
      <alignment horizontal="center" vertical="center"/>
    </xf>
    <xf numFmtId="0" fontId="3" fillId="0" borderId="0" xfId="85" applyAlignment="1">
      <alignment horizontal="center" vertical="center"/>
    </xf>
    <xf numFmtId="0" fontId="3" fillId="3" borderId="0" xfId="85" applyFill="1" applyAlignment="1">
      <alignment horizontal="center" vertical="center"/>
    </xf>
    <xf numFmtId="0" fontId="3" fillId="8" borderId="0" xfId="85" applyFill="1" applyAlignment="1">
      <alignment horizontal="center" vertical="center"/>
    </xf>
    <xf numFmtId="0" fontId="3" fillId="0" borderId="0" xfId="85" applyFill="1" applyAlignment="1">
      <alignment horizontal="center" vertical="center"/>
    </xf>
    <xf numFmtId="0" fontId="6" fillId="0" borderId="0" xfId="0" applyFont="1" applyBorder="1" applyAlignment="1">
      <alignment horizontal="center" vertical="center"/>
    </xf>
    <xf numFmtId="0" fontId="3" fillId="3" borderId="0" xfId="85" applyFill="1" applyAlignment="1">
      <alignment horizontal="center"/>
    </xf>
    <xf numFmtId="0" fontId="3" fillId="8" borderId="0" xfId="85" applyFill="1" applyAlignment="1">
      <alignment horizontal="center"/>
    </xf>
    <xf numFmtId="1" fontId="3" fillId="0" borderId="0" xfId="85" applyNumberFormat="1" applyAlignment="1">
      <alignment horizontal="center"/>
    </xf>
    <xf numFmtId="0" fontId="47" fillId="2" borderId="13" xfId="0" applyFont="1" applyFill="1" applyBorder="1" applyAlignment="1">
      <alignment horizontal="left" vertical="center"/>
    </xf>
    <xf numFmtId="0" fontId="47" fillId="2" borderId="9" xfId="0" applyFont="1" applyFill="1" applyBorder="1" applyAlignment="1">
      <alignment horizontal="left" vertical="center"/>
    </xf>
    <xf numFmtId="0" fontId="47" fillId="2" borderId="9" xfId="0" quotePrefix="1" applyFont="1" applyFill="1" applyBorder="1" applyAlignment="1">
      <alignment horizontal="left" vertical="center"/>
    </xf>
    <xf numFmtId="0" fontId="47" fillId="2" borderId="9" xfId="0" applyFont="1" applyFill="1" applyBorder="1" applyAlignment="1">
      <alignment horizontal="left" vertical="center" wrapText="1"/>
    </xf>
    <xf numFmtId="15" fontId="47" fillId="2" borderId="9" xfId="0" quotePrefix="1" applyNumberFormat="1" applyFont="1" applyFill="1" applyBorder="1" applyAlignment="1">
      <alignment horizontal="left" vertical="center"/>
    </xf>
    <xf numFmtId="0" fontId="47" fillId="2" borderId="9" xfId="0" applyNumberFormat="1" applyFont="1" applyFill="1" applyBorder="1" applyAlignment="1">
      <alignment horizontal="left" vertical="center"/>
    </xf>
    <xf numFmtId="0" fontId="47" fillId="2" borderId="11" xfId="0" quotePrefix="1" applyNumberFormat="1" applyFont="1" applyFill="1" applyBorder="1" applyAlignment="1">
      <alignment horizontal="left" vertical="center"/>
    </xf>
    <xf numFmtId="0" fontId="9" fillId="0" borderId="0" xfId="0" applyFont="1" applyFill="1" applyBorder="1" applyAlignment="1">
      <alignment vertical="center"/>
    </xf>
    <xf numFmtId="0" fontId="3" fillId="0" borderId="0" xfId="0" applyFont="1" applyAlignment="1">
      <alignment horizontal="center"/>
    </xf>
    <xf numFmtId="0" fontId="48" fillId="0" borderId="0" xfId="0" applyFont="1"/>
    <xf numFmtId="0" fontId="48" fillId="0" borderId="0" xfId="0" applyFont="1" applyAlignment="1">
      <alignment vertical="center"/>
    </xf>
    <xf numFmtId="0" fontId="3" fillId="0" borderId="0" xfId="0" applyFont="1"/>
    <xf numFmtId="0" fontId="3" fillId="48" borderId="0" xfId="0" applyFont="1" applyFill="1" applyAlignment="1">
      <alignment horizontal="center"/>
    </xf>
    <xf numFmtId="0" fontId="0" fillId="48" borderId="0" xfId="0" applyFill="1"/>
    <xf numFmtId="0" fontId="3" fillId="49" borderId="0" xfId="0" applyFont="1" applyFill="1"/>
    <xf numFmtId="0" fontId="0" fillId="49" borderId="0" xfId="0" applyFill="1"/>
    <xf numFmtId="0" fontId="3" fillId="50" borderId="0" xfId="0" applyFont="1" applyFill="1"/>
    <xf numFmtId="0" fontId="0" fillId="50" borderId="0" xfId="0" applyFill="1"/>
    <xf numFmtId="0" fontId="2" fillId="0" borderId="0" xfId="107" applyAlignment="1"/>
    <xf numFmtId="0" fontId="2" fillId="0" borderId="111" xfId="107" applyBorder="1" applyAlignment="1">
      <alignment horizontal="left"/>
    </xf>
    <xf numFmtId="0" fontId="2" fillId="0" borderId="111" xfId="107" applyBorder="1" applyAlignment="1">
      <alignment horizontal="center"/>
    </xf>
    <xf numFmtId="0" fontId="2" fillId="0" borderId="0" xfId="107"/>
    <xf numFmtId="0" fontId="0" fillId="0" borderId="0" xfId="0" applyBorder="1"/>
    <xf numFmtId="0" fontId="0" fillId="0" borderId="20" xfId="0" applyBorder="1" applyAlignment="1">
      <alignment horizontal="center" vertical="top"/>
    </xf>
    <xf numFmtId="0" fontId="0" fillId="0" borderId="20" xfId="0" applyBorder="1" applyAlignment="1">
      <alignment vertical="top" wrapText="1"/>
    </xf>
    <xf numFmtId="0" fontId="0" fillId="0" borderId="8" xfId="0" applyBorder="1" applyAlignment="1">
      <alignment horizontal="center" vertical="top"/>
    </xf>
    <xf numFmtId="0" fontId="0" fillId="0" borderId="8" xfId="0" applyBorder="1" applyAlignment="1">
      <alignment vertical="top" wrapText="1"/>
    </xf>
    <xf numFmtId="0" fontId="45" fillId="0" borderId="0" xfId="0" applyFont="1"/>
    <xf numFmtId="0" fontId="45" fillId="0" borderId="0" xfId="0" applyFont="1" applyAlignment="1">
      <alignment vertical="center"/>
    </xf>
    <xf numFmtId="0" fontId="0" fillId="0" borderId="20" xfId="0" applyBorder="1" applyAlignment="1">
      <alignment horizontal="center" vertical="center"/>
    </xf>
    <xf numFmtId="0" fontId="0" fillId="0" borderId="112" xfId="0" applyBorder="1"/>
    <xf numFmtId="0" fontId="45" fillId="0" borderId="0" xfId="0" applyFont="1" applyFill="1"/>
    <xf numFmtId="0" fontId="45" fillId="0" borderId="0" xfId="0" applyFont="1" applyFill="1" applyAlignment="1">
      <alignment horizontal="left" vertical="center"/>
    </xf>
    <xf numFmtId="0" fontId="3" fillId="0" borderId="0" xfId="0" applyFont="1" applyAlignment="1">
      <alignment horizontal="left"/>
    </xf>
    <xf numFmtId="0" fontId="45" fillId="0" borderId="0" xfId="0" applyFont="1" applyFill="1" applyAlignment="1">
      <alignment horizontal="center" vertical="top"/>
    </xf>
    <xf numFmtId="0" fontId="45" fillId="0" borderId="0" xfId="0" applyFont="1" applyFill="1" applyAlignment="1">
      <alignment horizontal="left" vertical="top"/>
    </xf>
    <xf numFmtId="0" fontId="45" fillId="0" borderId="0" xfId="0" applyFont="1" applyFill="1" applyAlignment="1">
      <alignment horizontal="center"/>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5" fillId="0" borderId="0" xfId="0" applyFont="1" applyFill="1" applyAlignment="1">
      <alignment vertical="top"/>
    </xf>
    <xf numFmtId="0" fontId="45" fillId="0" borderId="0" xfId="0" applyFont="1" applyFill="1" applyAlignment="1">
      <alignment vertical="center"/>
    </xf>
    <xf numFmtId="0" fontId="45" fillId="0" borderId="0" xfId="0" applyFont="1" applyFill="1" applyBorder="1"/>
    <xf numFmtId="0" fontId="3" fillId="0" borderId="0" xfId="0" applyNumberFormat="1" applyFont="1" applyAlignment="1">
      <alignment horizontal="left" vertical="center"/>
    </xf>
    <xf numFmtId="0" fontId="0" fillId="0" borderId="0" xfId="0" applyAlignment="1">
      <alignment wrapText="1"/>
    </xf>
    <xf numFmtId="0" fontId="3" fillId="0" borderId="0" xfId="0" applyFont="1" applyAlignment="1">
      <alignment wrapText="1"/>
    </xf>
    <xf numFmtId="0" fontId="3" fillId="0" borderId="99" xfId="85" applyBorder="1" applyAlignment="1">
      <alignment horizontal="left" wrapText="1"/>
    </xf>
    <xf numFmtId="20" fontId="1" fillId="0" borderId="111" xfId="107" quotePrefix="1" applyNumberFormat="1" applyFont="1" applyBorder="1" applyAlignment="1">
      <alignment horizontal="center"/>
    </xf>
    <xf numFmtId="21" fontId="1" fillId="0" borderId="111" xfId="107" quotePrefix="1" applyNumberFormat="1" applyFont="1" applyBorder="1" applyAlignment="1">
      <alignment horizontal="center"/>
    </xf>
    <xf numFmtId="0" fontId="0" fillId="8" borderId="20" xfId="0" applyFill="1" applyBorder="1"/>
    <xf numFmtId="0" fontId="0" fillId="8" borderId="8" xfId="0" applyFill="1" applyBorder="1"/>
    <xf numFmtId="0" fontId="0" fillId="52" borderId="20" xfId="0" applyFill="1" applyBorder="1"/>
    <xf numFmtId="0" fontId="0" fillId="52" borderId="8" xfId="0" applyFill="1" applyBorder="1"/>
    <xf numFmtId="0" fontId="52" fillId="0" borderId="0" xfId="0" applyFont="1" applyAlignment="1">
      <alignment vertical="center"/>
    </xf>
    <xf numFmtId="0" fontId="45" fillId="0" borderId="20" xfId="0" applyFont="1" applyFill="1" applyBorder="1"/>
    <xf numFmtId="0" fontId="45" fillId="0" borderId="8" xfId="0" applyFont="1" applyFill="1" applyBorder="1"/>
    <xf numFmtId="0" fontId="45" fillId="0" borderId="112" xfId="0" applyFont="1" applyFill="1" applyBorder="1"/>
    <xf numFmtId="0" fontId="3" fillId="0" borderId="8" xfId="0" applyFont="1" applyBorder="1" applyAlignment="1">
      <alignment horizontal="center" vertical="center"/>
    </xf>
    <xf numFmtId="0" fontId="0" fillId="8" borderId="15" xfId="0" applyFill="1" applyBorder="1"/>
    <xf numFmtId="0" fontId="0" fillId="8" borderId="17" xfId="0" applyFill="1" applyBorder="1"/>
    <xf numFmtId="0" fontId="0" fillId="8" borderId="113" xfId="0" applyFill="1" applyBorder="1"/>
    <xf numFmtId="0" fontId="0" fillId="0" borderId="42" xfId="0" applyBorder="1" applyAlignment="1">
      <alignment horizontal="center" vertical="top"/>
    </xf>
    <xf numFmtId="0" fontId="3" fillId="0" borderId="13" xfId="0" applyFont="1" applyFill="1" applyBorder="1" applyAlignment="1">
      <alignment horizontal="center" vertical="center"/>
    </xf>
    <xf numFmtId="0" fontId="0" fillId="0" borderId="7" xfId="0" applyBorder="1" applyAlignment="1">
      <alignment horizontal="center" vertical="top"/>
    </xf>
    <xf numFmtId="0" fontId="3" fillId="0" borderId="9" xfId="0" applyFont="1" applyFill="1" applyBorder="1" applyAlignment="1">
      <alignment horizontal="center" vertical="center"/>
    </xf>
    <xf numFmtId="0" fontId="0" fillId="0" borderId="10"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0" fillId="0" borderId="12" xfId="0" applyBorder="1" applyAlignment="1">
      <alignment horizontal="center" vertical="center"/>
    </xf>
    <xf numFmtId="0" fontId="0" fillId="0" borderId="15" xfId="0" applyBorder="1"/>
    <xf numFmtId="0" fontId="0" fillId="0" borderId="17" xfId="0" applyBorder="1"/>
    <xf numFmtId="0" fontId="0" fillId="0" borderId="113" xfId="0" applyBorder="1"/>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9" fillId="0" borderId="0" xfId="0" applyFont="1" applyFill="1" applyBorder="1" applyAlignment="1">
      <alignment horizontal="left" vertical="top"/>
    </xf>
    <xf numFmtId="0" fontId="58" fillId="0" borderId="0" xfId="0" applyFont="1" applyFill="1" applyBorder="1" applyAlignment="1">
      <alignment vertical="center"/>
    </xf>
    <xf numFmtId="0" fontId="48" fillId="0" borderId="0" xfId="0" applyFont="1" applyFill="1"/>
    <xf numFmtId="0" fontId="48" fillId="0" borderId="0" xfId="0" applyFont="1" applyFill="1" applyAlignment="1">
      <alignment horizontal="center" vertical="top"/>
    </xf>
    <xf numFmtId="0" fontId="48" fillId="0" borderId="0" xfId="0" applyFont="1" applyFill="1" applyAlignment="1">
      <alignment horizontal="left" vertical="top"/>
    </xf>
    <xf numFmtId="0" fontId="48" fillId="0" borderId="0" xfId="0" applyFont="1" applyFill="1" applyAlignment="1">
      <alignment horizontal="left" vertical="center"/>
    </xf>
    <xf numFmtId="0" fontId="48" fillId="0" borderId="0" xfId="0" applyFont="1" applyFill="1" applyAlignment="1">
      <alignment horizontal="center"/>
    </xf>
    <xf numFmtId="0" fontId="59"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48" fillId="0" borderId="0" xfId="0" applyFont="1" applyFill="1" applyAlignment="1">
      <alignment vertical="top"/>
    </xf>
    <xf numFmtId="0" fontId="48" fillId="0" borderId="0" xfId="0" applyFont="1" applyFill="1" applyAlignment="1">
      <alignment vertical="center"/>
    </xf>
    <xf numFmtId="0" fontId="61" fillId="0" borderId="0" xfId="0" applyFont="1" applyFill="1" applyBorder="1" applyAlignment="1">
      <alignment horizontal="center" vertical="center"/>
    </xf>
    <xf numFmtId="0" fontId="48" fillId="0" borderId="0" xfId="0" applyFont="1" applyFill="1" applyBorder="1"/>
    <xf numFmtId="0" fontId="62" fillId="0" borderId="0" xfId="0" applyFont="1"/>
    <xf numFmtId="0" fontId="9" fillId="0" borderId="0" xfId="0" applyFont="1" applyFill="1" applyBorder="1" applyAlignment="1">
      <alignment horizontal="left" vertical="center"/>
    </xf>
    <xf numFmtId="0" fontId="48" fillId="0" borderId="0" xfId="0" applyFont="1" applyFill="1" applyAlignment="1">
      <alignment horizontal="center" vertical="center"/>
    </xf>
    <xf numFmtId="0" fontId="45" fillId="0" borderId="0" xfId="0" applyFont="1" applyFill="1" applyAlignment="1">
      <alignment horizontal="center" vertical="center"/>
    </xf>
    <xf numFmtId="0" fontId="58" fillId="0" borderId="0" xfId="0" applyFont="1" applyFill="1" applyBorder="1" applyAlignment="1">
      <alignment vertical="top" wrapText="1"/>
    </xf>
    <xf numFmtId="0" fontId="0" fillId="0" borderId="114" xfId="0" applyBorder="1"/>
    <xf numFmtId="0" fontId="11" fillId="51" borderId="2" xfId="0" applyFont="1" applyFill="1" applyBorder="1" applyAlignment="1">
      <alignment vertical="center"/>
    </xf>
    <xf numFmtId="0" fontId="11" fillId="3" borderId="2" xfId="0" applyFont="1" applyFill="1" applyBorder="1" applyAlignment="1">
      <alignment vertical="center"/>
    </xf>
    <xf numFmtId="0" fontId="13" fillId="3" borderId="2" xfId="0" applyFont="1" applyFill="1" applyBorder="1" applyAlignment="1">
      <alignment vertical="center"/>
    </xf>
    <xf numFmtId="0" fontId="11" fillId="51" borderId="39" xfId="0" applyFont="1" applyFill="1" applyBorder="1" applyAlignment="1">
      <alignment vertical="center"/>
    </xf>
    <xf numFmtId="0" fontId="11" fillId="51" borderId="40" xfId="0" applyFont="1" applyFill="1" applyBorder="1" applyAlignment="1">
      <alignment vertical="center"/>
    </xf>
    <xf numFmtId="0" fontId="11" fillId="51" borderId="41" xfId="0" applyFont="1" applyFill="1" applyBorder="1" applyAlignment="1">
      <alignment vertical="center"/>
    </xf>
    <xf numFmtId="0" fontId="13" fillId="51" borderId="39" xfId="0" applyFont="1" applyFill="1" applyBorder="1" applyAlignment="1">
      <alignment vertical="center"/>
    </xf>
    <xf numFmtId="0" fontId="13" fillId="51" borderId="40" xfId="0" applyFont="1" applyFill="1" applyBorder="1" applyAlignment="1">
      <alignment vertical="center"/>
    </xf>
    <xf numFmtId="0" fontId="13" fillId="51" borderId="41" xfId="0" applyFont="1" applyFill="1" applyBorder="1" applyAlignment="1">
      <alignment vertical="center"/>
    </xf>
    <xf numFmtId="0" fontId="0" fillId="0" borderId="27" xfId="0" applyBorder="1" applyAlignment="1">
      <alignment horizontal="center" vertical="top"/>
    </xf>
    <xf numFmtId="0" fontId="0" fillId="0" borderId="115" xfId="0" applyBorder="1" applyAlignment="1">
      <alignment horizontal="center" vertical="top"/>
    </xf>
    <xf numFmtId="0" fontId="0" fillId="0" borderId="115" xfId="0" applyBorder="1" applyAlignment="1">
      <alignment vertical="top" wrapText="1"/>
    </xf>
    <xf numFmtId="0" fontId="0" fillId="0" borderId="115" xfId="0" applyBorder="1" applyAlignment="1">
      <alignment horizontal="center" vertical="center"/>
    </xf>
    <xf numFmtId="0" fontId="0" fillId="0" borderId="76" xfId="0" applyBorder="1" applyAlignment="1">
      <alignment horizontal="center" vertical="center"/>
    </xf>
    <xf numFmtId="0" fontId="0" fillId="0" borderId="116" xfId="0" applyBorder="1"/>
    <xf numFmtId="0" fontId="45" fillId="0" borderId="117" xfId="0" applyFont="1" applyFill="1" applyBorder="1"/>
    <xf numFmtId="0" fontId="3" fillId="0" borderId="20" xfId="0" applyFont="1" applyBorder="1" applyAlignment="1">
      <alignment horizontal="center" vertical="center"/>
    </xf>
    <xf numFmtId="0" fontId="48" fillId="0" borderId="117" xfId="0" applyFont="1" applyFill="1" applyBorder="1" applyAlignment="1">
      <alignment horizontal="center" vertical="top"/>
    </xf>
    <xf numFmtId="0" fontId="48" fillId="0" borderId="117" xfId="0" applyFont="1" applyFill="1" applyBorder="1" applyAlignment="1">
      <alignment horizontal="left" vertical="top"/>
    </xf>
    <xf numFmtId="0" fontId="48" fillId="0" borderId="117" xfId="0" applyFont="1" applyFill="1" applyBorder="1" applyAlignment="1">
      <alignment vertical="top"/>
    </xf>
    <xf numFmtId="0" fontId="45" fillId="0" borderId="117" xfId="0" applyFont="1" applyFill="1" applyBorder="1" applyAlignment="1">
      <alignment vertical="top"/>
    </xf>
    <xf numFmtId="0" fontId="48" fillId="0" borderId="8" xfId="0" applyFont="1" applyFill="1" applyBorder="1" applyAlignment="1">
      <alignment horizontal="center" vertical="top"/>
    </xf>
    <xf numFmtId="0" fontId="48" fillId="0" borderId="8" xfId="0" applyFont="1" applyFill="1" applyBorder="1" applyAlignment="1">
      <alignment horizontal="left" vertical="top"/>
    </xf>
    <xf numFmtId="0" fontId="48" fillId="0" borderId="8" xfId="0" applyFont="1" applyFill="1" applyBorder="1" applyAlignment="1">
      <alignment vertical="top"/>
    </xf>
    <xf numFmtId="0" fontId="45" fillId="0" borderId="8" xfId="0" applyFont="1" applyFill="1" applyBorder="1" applyAlignment="1">
      <alignment vertical="top"/>
    </xf>
    <xf numFmtId="0" fontId="0" fillId="52" borderId="17" xfId="0" applyFill="1" applyBorder="1"/>
    <xf numFmtId="0" fontId="48" fillId="0" borderId="20" xfId="0" applyFont="1" applyFill="1" applyBorder="1"/>
    <xf numFmtId="0" fontId="3" fillId="0" borderId="20" xfId="0" applyFont="1" applyFill="1" applyBorder="1" applyAlignment="1">
      <alignment horizontal="center" vertical="center"/>
    </xf>
    <xf numFmtId="0" fontId="45" fillId="0" borderId="13" xfId="0" applyFont="1" applyFill="1" applyBorder="1"/>
    <xf numFmtId="0" fontId="48" fillId="0" borderId="8" xfId="0" applyFont="1" applyFill="1" applyBorder="1"/>
    <xf numFmtId="0" fontId="3" fillId="0" borderId="8" xfId="0" applyFont="1" applyFill="1" applyBorder="1" applyAlignment="1">
      <alignment horizontal="center" vertical="center"/>
    </xf>
    <xf numFmtId="0" fontId="45" fillId="0" borderId="9" xfId="0" applyFont="1" applyFill="1" applyBorder="1"/>
    <xf numFmtId="0" fontId="6" fillId="0" borderId="0" xfId="0" applyFont="1" applyBorder="1" applyAlignment="1">
      <alignment horizontal="center" vertical="top"/>
    </xf>
    <xf numFmtId="20" fontId="0" fillId="0" borderId="111" xfId="107" quotePrefix="1" applyNumberFormat="1" applyFont="1" applyBorder="1" applyAlignment="1">
      <alignment horizontal="center"/>
    </xf>
    <xf numFmtId="20" fontId="0" fillId="0" borderId="118" xfId="107" quotePrefix="1" applyNumberFormat="1" applyFont="1" applyFill="1" applyBorder="1" applyAlignment="1">
      <alignment horizontal="center"/>
    </xf>
    <xf numFmtId="21" fontId="0" fillId="0" borderId="111" xfId="107" quotePrefix="1" applyNumberFormat="1" applyFont="1" applyBorder="1" applyAlignment="1">
      <alignment horizontal="center"/>
    </xf>
    <xf numFmtId="0" fontId="0" fillId="0" borderId="0" xfId="0" applyProtection="1">
      <protection locked="0"/>
    </xf>
    <xf numFmtId="0" fontId="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4" fillId="3" borderId="22" xfId="0"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Protection="1">
      <protection locked="0"/>
    </xf>
    <xf numFmtId="0" fontId="9" fillId="0" borderId="12"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9" fillId="0" borderId="0" xfId="0" applyFont="1" applyFill="1" applyBorder="1" applyAlignment="1" applyProtection="1">
      <alignment vertical="center"/>
    </xf>
    <xf numFmtId="0" fontId="0" fillId="0" borderId="8" xfId="0" applyBorder="1" applyAlignment="1" applyProtection="1">
      <alignment horizontal="center" vertical="center"/>
    </xf>
    <xf numFmtId="0" fontId="9" fillId="0" borderId="12" xfId="0" applyFont="1" applyBorder="1" applyAlignment="1" applyProtection="1">
      <alignment horizontal="center" vertical="center"/>
    </xf>
    <xf numFmtId="0" fontId="0" fillId="0" borderId="5" xfId="0" applyBorder="1" applyAlignment="1" applyProtection="1">
      <alignment horizontal="center" vertical="center"/>
    </xf>
    <xf numFmtId="0" fontId="0" fillId="0" borderId="0" xfId="0" applyProtection="1"/>
    <xf numFmtId="0" fontId="5" fillId="0" borderId="0" xfId="0" applyNumberFormat="1" applyFont="1" applyAlignment="1" applyProtection="1">
      <alignment horizontal="left" vertical="center"/>
    </xf>
    <xf numFmtId="0" fontId="3" fillId="0" borderId="0" xfId="0" applyFont="1" applyProtection="1">
      <protection locked="0"/>
    </xf>
    <xf numFmtId="0" fontId="3" fillId="0" borderId="0" xfId="0" applyFont="1" applyFill="1" applyProtection="1">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3" fillId="0" borderId="0" xfId="0" applyFont="1" applyFill="1" applyAlignment="1" applyProtection="1">
      <alignment horizontal="left"/>
      <protection locked="0"/>
    </xf>
    <xf numFmtId="0" fontId="4" fillId="0" borderId="0" xfId="0" applyFont="1" applyFill="1" applyBorder="1" applyAlignment="1" applyProtection="1">
      <alignment horizontal="left" vertical="center"/>
      <protection locked="0"/>
    </xf>
    <xf numFmtId="0" fontId="49" fillId="0" borderId="0" xfId="0" applyFont="1" applyBorder="1" applyAlignment="1" applyProtection="1">
      <alignment horizontal="center" vertical="center"/>
      <protection locked="0"/>
    </xf>
    <xf numFmtId="0" fontId="4" fillId="0" borderId="0" xfId="0" applyFont="1" applyFill="1" applyBorder="1" applyAlignment="1" applyProtection="1">
      <alignment horizontal="left" vertical="top"/>
      <protection locked="0"/>
    </xf>
    <xf numFmtId="0" fontId="49" fillId="0" borderId="0" xfId="0" applyFont="1" applyBorder="1" applyAlignment="1" applyProtection="1">
      <alignment horizontal="center" vertical="top"/>
      <protection locked="0"/>
    </xf>
    <xf numFmtId="0" fontId="4" fillId="3" borderId="22" xfId="0" applyFont="1" applyFill="1" applyBorder="1" applyAlignment="1" applyProtection="1">
      <alignment horizontal="center" vertical="center" wrapText="1"/>
      <protection locked="0"/>
    </xf>
    <xf numFmtId="0" fontId="4" fillId="3" borderId="107" xfId="0" applyFont="1" applyFill="1" applyBorder="1" applyAlignment="1" applyProtection="1">
      <alignment horizontal="center" vertical="center" wrapText="1"/>
      <protection locked="0"/>
    </xf>
    <xf numFmtId="0" fontId="4" fillId="3" borderId="107" xfId="0" applyFont="1" applyFill="1" applyBorder="1" applyAlignment="1" applyProtection="1">
      <alignment horizontal="center" vertical="center"/>
      <protection locked="0"/>
    </xf>
    <xf numFmtId="0" fontId="51" fillId="4" borderId="106" xfId="0" applyFont="1" applyFill="1" applyBorder="1" applyAlignment="1" applyProtection="1">
      <alignment horizontal="center" vertical="center"/>
      <protection locked="0"/>
    </xf>
    <xf numFmtId="0" fontId="3" fillId="4" borderId="68" xfId="0" applyFont="1" applyFill="1" applyBorder="1" applyAlignment="1" applyProtection="1">
      <alignment vertical="top" wrapText="1"/>
      <protection locked="0"/>
    </xf>
    <xf numFmtId="0" fontId="51" fillId="0" borderId="21" xfId="0" applyFont="1" applyFill="1" applyBorder="1" applyAlignment="1" applyProtection="1">
      <alignment horizontal="center" vertical="center"/>
      <protection locked="0"/>
    </xf>
    <xf numFmtId="0" fontId="3" fillId="0" borderId="9" xfId="0" applyFont="1" applyFill="1" applyBorder="1" applyAlignment="1" applyProtection="1">
      <alignment vertical="top" wrapText="1"/>
      <protection locked="0"/>
    </xf>
    <xf numFmtId="0" fontId="51" fillId="4" borderId="21" xfId="0" applyFont="1" applyFill="1" applyBorder="1" applyAlignment="1" applyProtection="1">
      <alignment horizontal="center" vertical="center"/>
      <protection locked="0"/>
    </xf>
    <xf numFmtId="0" fontId="3" fillId="4" borderId="9" xfId="0" applyFont="1" applyFill="1" applyBorder="1" applyAlignment="1" applyProtection="1">
      <alignment vertical="top" wrapText="1"/>
      <protection locked="0"/>
    </xf>
    <xf numFmtId="0" fontId="50" fillId="0" borderId="21" xfId="0" applyFont="1" applyFill="1" applyBorder="1" applyAlignment="1" applyProtection="1">
      <alignment horizontal="center" vertical="center"/>
      <protection locked="0"/>
    </xf>
    <xf numFmtId="0" fontId="50" fillId="4" borderId="21" xfId="0" applyFont="1" applyFill="1" applyBorder="1" applyAlignment="1" applyProtection="1">
      <alignment horizontal="center" vertical="center"/>
      <protection locked="0"/>
    </xf>
    <xf numFmtId="0" fontId="3" fillId="0" borderId="0" xfId="0" applyFont="1" applyProtection="1"/>
    <xf numFmtId="0" fontId="3" fillId="0" borderId="0" xfId="0" applyFont="1" applyFill="1" applyBorder="1" applyAlignment="1" applyProtection="1">
      <alignment vertical="center"/>
    </xf>
    <xf numFmtId="0" fontId="3" fillId="4" borderId="67" xfId="0" applyFont="1" applyFill="1" applyBorder="1" applyAlignment="1" applyProtection="1">
      <alignment horizontal="center" vertical="center" wrapText="1"/>
    </xf>
    <xf numFmtId="0" fontId="3" fillId="4" borderId="106" xfId="0" applyFont="1" applyFill="1" applyBorder="1" applyAlignment="1" applyProtection="1">
      <alignment horizontal="center" vertical="center"/>
    </xf>
    <xf numFmtId="0" fontId="3" fillId="4" borderId="106" xfId="0" applyFont="1" applyFill="1" applyBorder="1" applyAlignment="1" applyProtection="1">
      <alignment horizontal="left" vertical="center" wrapText="1"/>
    </xf>
    <xf numFmtId="0" fontId="3" fillId="4" borderId="106" xfId="0" applyFont="1" applyFill="1" applyBorder="1" applyAlignment="1" applyProtection="1">
      <alignment horizontal="center" vertical="center" wrapText="1"/>
    </xf>
    <xf numFmtId="0" fontId="54" fillId="0" borderId="0" xfId="0" applyFont="1" applyProtection="1"/>
    <xf numFmtId="0" fontId="17" fillId="3" borderId="0" xfId="0" applyFont="1" applyFill="1" applyBorder="1" applyAlignment="1">
      <alignment horizontal="center"/>
    </xf>
    <xf numFmtId="0" fontId="3" fillId="8" borderId="42" xfId="76" applyFill="1" applyBorder="1" applyAlignment="1">
      <alignment horizontal="center" vertical="center"/>
    </xf>
    <xf numFmtId="0" fontId="3" fillId="8" borderId="13" xfId="76" applyFill="1" applyBorder="1" applyAlignment="1">
      <alignment horizontal="center" vertical="center"/>
    </xf>
    <xf numFmtId="0" fontId="34" fillId="12" borderId="37" xfId="76" applyFont="1" applyFill="1" applyBorder="1" applyAlignment="1" applyProtection="1">
      <alignment horizontal="center" vertical="center"/>
      <protection hidden="1"/>
    </xf>
    <xf numFmtId="0" fontId="34" fillId="12" borderId="38" xfId="76" applyFont="1" applyFill="1" applyBorder="1" applyAlignment="1" applyProtection="1">
      <alignment horizontal="center" vertical="center"/>
      <protection hidden="1"/>
    </xf>
    <xf numFmtId="0" fontId="35" fillId="13" borderId="39" xfId="76" applyFont="1" applyFill="1" applyBorder="1" applyAlignment="1" applyProtection="1">
      <alignment horizontal="center" vertical="center"/>
      <protection hidden="1"/>
    </xf>
    <xf numFmtId="0" fontId="35" fillId="13" borderId="40" xfId="76" applyFont="1" applyFill="1" applyBorder="1" applyAlignment="1" applyProtection="1">
      <alignment horizontal="center" vertical="center"/>
      <protection hidden="1"/>
    </xf>
    <xf numFmtId="0" fontId="35" fillId="13" borderId="41" xfId="76" applyFont="1" applyFill="1" applyBorder="1" applyAlignment="1" applyProtection="1">
      <alignment horizontal="center" vertical="center"/>
      <protection hidden="1"/>
    </xf>
    <xf numFmtId="0" fontId="0" fillId="8" borderId="42" xfId="76" applyFont="1" applyFill="1" applyBorder="1" applyAlignment="1">
      <alignment horizontal="center" vertical="center"/>
    </xf>
    <xf numFmtId="0" fontId="19" fillId="6" borderId="0" xfId="85" applyFont="1" applyFill="1" applyBorder="1" applyAlignment="1">
      <alignment horizontal="left" vertical="center" wrapText="1" indent="1"/>
    </xf>
    <xf numFmtId="0" fontId="19" fillId="6" borderId="1" xfId="85" applyFont="1" applyFill="1" applyBorder="1" applyAlignment="1">
      <alignment horizontal="left" vertical="center" wrapText="1" indent="1"/>
    </xf>
    <xf numFmtId="0" fontId="22" fillId="7" borderId="0" xfId="0" applyFont="1" applyFill="1" applyBorder="1" applyAlignment="1" applyProtection="1">
      <alignment horizontal="center" vertical="center" wrapText="1"/>
      <protection hidden="1"/>
    </xf>
    <xf numFmtId="0" fontId="22" fillId="7" borderId="1" xfId="0" applyFont="1" applyFill="1" applyBorder="1" applyAlignment="1" applyProtection="1">
      <alignment horizontal="center" vertical="center" wrapText="1"/>
      <protection hidden="1"/>
    </xf>
    <xf numFmtId="0" fontId="24" fillId="8" borderId="28" xfId="106" applyFont="1" applyFill="1" applyBorder="1" applyAlignment="1" applyProtection="1">
      <alignment horizontal="center" vertical="center" wrapText="1"/>
    </xf>
    <xf numFmtId="0" fontId="24" fillId="8" borderId="29" xfId="106" applyFont="1" applyFill="1" applyBorder="1" applyAlignment="1" applyProtection="1">
      <alignment horizontal="center" vertical="center"/>
    </xf>
    <xf numFmtId="0" fontId="24" fillId="8" borderId="30" xfId="106" applyFont="1" applyFill="1" applyBorder="1" applyAlignment="1" applyProtection="1">
      <alignment horizontal="center" vertical="center"/>
    </xf>
    <xf numFmtId="0" fontId="30" fillId="0" borderId="0" xfId="76" applyFont="1" applyAlignment="1" applyProtection="1">
      <alignment horizontal="center" vertical="center"/>
      <protection hidden="1"/>
    </xf>
    <xf numFmtId="0" fontId="31" fillId="0" borderId="0" xfId="76" applyFont="1" applyAlignment="1" applyProtection="1">
      <alignment horizontal="center" vertical="center"/>
      <protection hidden="1"/>
    </xf>
    <xf numFmtId="0" fontId="32" fillId="0" borderId="0" xfId="76" applyFont="1" applyAlignment="1" applyProtection="1">
      <alignment horizontal="center" vertical="center"/>
      <protection hidden="1"/>
    </xf>
    <xf numFmtId="0" fontId="3" fillId="0" borderId="24" xfId="76" applyBorder="1" applyProtection="1">
      <protection hidden="1"/>
    </xf>
    <xf numFmtId="0" fontId="21" fillId="9" borderId="56" xfId="76" applyFont="1" applyFill="1" applyBorder="1" applyAlignment="1" applyProtection="1">
      <alignment horizontal="center" vertical="center"/>
      <protection hidden="1"/>
    </xf>
    <xf numFmtId="0" fontId="21" fillId="9" borderId="64" xfId="76" applyFont="1" applyFill="1" applyBorder="1" applyAlignment="1" applyProtection="1">
      <alignment horizontal="center" vertical="center"/>
      <protection hidden="1"/>
    </xf>
    <xf numFmtId="0" fontId="38" fillId="0" borderId="57" xfId="76" applyFont="1" applyBorder="1" applyAlignment="1" applyProtection="1">
      <alignment horizontal="left" indent="1"/>
      <protection hidden="1"/>
    </xf>
    <xf numFmtId="0" fontId="38" fillId="0" borderId="65" xfId="76" applyFont="1" applyBorder="1" applyAlignment="1" applyProtection="1">
      <alignment horizontal="left" indent="1"/>
      <protection hidden="1"/>
    </xf>
    <xf numFmtId="0" fontId="37" fillId="21" borderId="58" xfId="76" applyFont="1" applyFill="1" applyBorder="1" applyAlignment="1">
      <alignment horizontal="center" vertical="center"/>
    </xf>
    <xf numFmtId="0" fontId="37" fillId="21" borderId="66" xfId="76" applyFont="1" applyFill="1" applyBorder="1" applyAlignment="1">
      <alignment horizontal="center" vertical="center"/>
    </xf>
    <xf numFmtId="0" fontId="3" fillId="0" borderId="59" xfId="85" applyBorder="1" applyAlignment="1">
      <alignment horizontal="center" vertical="center"/>
    </xf>
    <xf numFmtId="0" fontId="3" fillId="0" borderId="67" xfId="85" applyBorder="1" applyAlignment="1">
      <alignment horizontal="center" vertical="center"/>
    </xf>
    <xf numFmtId="0" fontId="3" fillId="0" borderId="60" xfId="85" applyBorder="1" applyAlignment="1">
      <alignment horizontal="center" vertical="center"/>
    </xf>
    <xf numFmtId="0" fontId="3" fillId="0" borderId="68" xfId="85" applyBorder="1" applyAlignment="1">
      <alignment horizontal="center" vertical="center"/>
    </xf>
    <xf numFmtId="0" fontId="33" fillId="11" borderId="61" xfId="76" applyFont="1" applyFill="1" applyBorder="1" applyAlignment="1" applyProtection="1">
      <alignment horizontal="center" vertical="center"/>
      <protection hidden="1"/>
    </xf>
    <xf numFmtId="0" fontId="33" fillId="11" borderId="69" xfId="76" applyFont="1" applyFill="1" applyBorder="1" applyAlignment="1" applyProtection="1">
      <alignment horizontal="center" vertical="center"/>
      <protection hidden="1"/>
    </xf>
    <xf numFmtId="0" fontId="34" fillId="12" borderId="62" xfId="76" applyFont="1" applyFill="1" applyBorder="1" applyAlignment="1" applyProtection="1">
      <alignment horizontal="center" vertical="center"/>
      <protection hidden="1"/>
    </xf>
    <xf numFmtId="0" fontId="34" fillId="12" borderId="63" xfId="76" applyFont="1" applyFill="1" applyBorder="1" applyAlignment="1" applyProtection="1">
      <alignment horizontal="center" vertical="center"/>
      <protection hidden="1"/>
    </xf>
    <xf numFmtId="0" fontId="34" fillId="12" borderId="70" xfId="76" applyFont="1" applyFill="1" applyBorder="1" applyAlignment="1" applyProtection="1">
      <alignment horizontal="center" vertical="center"/>
      <protection hidden="1"/>
    </xf>
    <xf numFmtId="0" fontId="34" fillId="12" borderId="71" xfId="76" applyFont="1" applyFill="1" applyBorder="1" applyAlignment="1" applyProtection="1">
      <alignment horizontal="center" vertical="center"/>
      <protection hidden="1"/>
    </xf>
    <xf numFmtId="0" fontId="3" fillId="0" borderId="74" xfId="85" applyBorder="1" applyAlignment="1">
      <alignment horizontal="center" vertical="center"/>
    </xf>
    <xf numFmtId="0" fontId="3" fillId="0" borderId="27" xfId="85" applyBorder="1" applyAlignment="1">
      <alignment horizontal="center" vertical="center"/>
    </xf>
    <xf numFmtId="0" fontId="3" fillId="0" borderId="73" xfId="85" applyBorder="1" applyAlignment="1">
      <alignment horizontal="center" vertical="center"/>
    </xf>
    <xf numFmtId="0" fontId="3" fillId="0" borderId="76" xfId="85" applyBorder="1" applyAlignment="1">
      <alignment horizontal="center" vertical="center"/>
    </xf>
    <xf numFmtId="0" fontId="3" fillId="0" borderId="72" xfId="85" applyBorder="1" applyAlignment="1">
      <alignment horizontal="center" vertical="center"/>
    </xf>
    <xf numFmtId="0" fontId="3" fillId="0" borderId="75" xfId="85" applyBorder="1" applyAlignment="1">
      <alignment horizontal="center" vertical="center"/>
    </xf>
    <xf numFmtId="0" fontId="37" fillId="39" borderId="58" xfId="76" applyFont="1" applyFill="1" applyBorder="1" applyAlignment="1">
      <alignment horizontal="center" vertical="center"/>
    </xf>
    <xf numFmtId="0" fontId="37" fillId="39" borderId="66" xfId="76" applyFont="1" applyFill="1" applyBorder="1" applyAlignment="1">
      <alignment horizontal="center" vertical="center"/>
    </xf>
    <xf numFmtId="0" fontId="39" fillId="30" borderId="58" xfId="76" applyFont="1" applyFill="1" applyBorder="1" applyAlignment="1">
      <alignment horizontal="center" vertical="center"/>
    </xf>
    <xf numFmtId="0" fontId="39" fillId="30" borderId="66" xfId="76" applyFont="1" applyFill="1" applyBorder="1" applyAlignment="1">
      <alignment horizontal="center" vertical="center"/>
    </xf>
    <xf numFmtId="0" fontId="3" fillId="0" borderId="0" xfId="85" applyAlignment="1">
      <alignment horizontal="center" vertical="center"/>
    </xf>
    <xf numFmtId="0" fontId="3" fillId="5" borderId="0" xfId="85" applyFill="1"/>
    <xf numFmtId="0" fontId="44" fillId="13" borderId="0" xfId="85" applyFont="1" applyFill="1" applyAlignment="1">
      <alignment horizontal="left" vertical="center" wrapText="1" indent="1"/>
    </xf>
    <xf numFmtId="0" fontId="44" fillId="13" borderId="0" xfId="85" applyFont="1" applyFill="1" applyAlignment="1">
      <alignment horizontal="left" vertical="center" indent="1"/>
    </xf>
    <xf numFmtId="0" fontId="3" fillId="14" borderId="39" xfId="85" applyFill="1" applyBorder="1" applyAlignment="1">
      <alignment vertical="center"/>
    </xf>
    <xf numFmtId="0" fontId="3" fillId="14" borderId="40" xfId="85" applyFill="1" applyBorder="1" applyAlignment="1">
      <alignment vertical="center"/>
    </xf>
    <xf numFmtId="0" fontId="3" fillId="14" borderId="41" xfId="85" applyFill="1" applyBorder="1" applyAlignment="1">
      <alignment vertical="center"/>
    </xf>
    <xf numFmtId="0" fontId="45" fillId="47" borderId="78" xfId="85" applyFont="1" applyFill="1" applyBorder="1" applyAlignment="1">
      <alignment horizontal="center" vertical="center" wrapText="1"/>
    </xf>
    <xf numFmtId="0" fontId="45" fillId="47" borderId="82" xfId="85" applyFont="1" applyFill="1" applyBorder="1" applyAlignment="1">
      <alignment horizontal="center" vertical="center"/>
    </xf>
    <xf numFmtId="0" fontId="45" fillId="47" borderId="79" xfId="85" applyFont="1" applyFill="1" applyBorder="1" applyAlignment="1">
      <alignment horizontal="center" vertical="center" wrapText="1"/>
    </xf>
    <xf numFmtId="0" fontId="45" fillId="47" borderId="84" xfId="85" applyFont="1" applyFill="1" applyBorder="1" applyAlignment="1">
      <alignment horizontal="center" vertical="center"/>
    </xf>
    <xf numFmtId="0" fontId="45" fillId="47" borderId="80" xfId="85" applyFont="1" applyFill="1" applyBorder="1" applyAlignment="1">
      <alignment horizontal="center" vertical="center"/>
    </xf>
    <xf numFmtId="0" fontId="45" fillId="47" borderId="85" xfId="85" applyFont="1" applyFill="1" applyBorder="1" applyAlignment="1">
      <alignment horizontal="center" vertical="center"/>
    </xf>
    <xf numFmtId="0" fontId="46" fillId="47" borderId="78" xfId="85" applyFont="1" applyFill="1" applyBorder="1" applyAlignment="1">
      <alignment horizontal="center" vertical="center"/>
    </xf>
    <xf numFmtId="0" fontId="46" fillId="47" borderId="81" xfId="85" applyFont="1" applyFill="1" applyBorder="1" applyAlignment="1">
      <alignment horizontal="center" vertical="center"/>
    </xf>
    <xf numFmtId="0" fontId="25" fillId="9" borderId="87" xfId="76" applyFont="1" applyFill="1" applyBorder="1" applyAlignment="1" applyProtection="1">
      <alignment horizontal="center" vertical="center"/>
      <protection hidden="1"/>
    </xf>
    <xf numFmtId="0" fontId="25" fillId="9" borderId="93" xfId="76" applyFont="1" applyFill="1" applyBorder="1" applyAlignment="1" applyProtection="1">
      <alignment horizontal="center" vertical="center"/>
      <protection hidden="1"/>
    </xf>
    <xf numFmtId="0" fontId="3" fillId="0" borderId="88" xfId="85" applyBorder="1" applyAlignment="1">
      <alignment horizontal="left" vertical="center" indent="1"/>
    </xf>
    <xf numFmtId="0" fontId="3" fillId="0" borderId="94" xfId="85" applyBorder="1" applyAlignment="1">
      <alignment horizontal="left" vertical="center" indent="1"/>
    </xf>
    <xf numFmtId="0" fontId="0" fillId="0" borderId="0" xfId="0" applyAlignment="1" applyProtection="1">
      <alignment horizontal="left" wrapText="1"/>
    </xf>
    <xf numFmtId="0" fontId="9" fillId="3" borderId="2" xfId="0" applyFont="1" applyFill="1" applyBorder="1" applyAlignment="1" applyProtection="1">
      <alignment horizontal="center" vertical="center"/>
      <protection locked="0"/>
    </xf>
    <xf numFmtId="0" fontId="9" fillId="3" borderId="22" xfId="0" applyFont="1" applyFill="1" applyBorder="1" applyAlignment="1" applyProtection="1">
      <alignment horizontal="center" vertical="center"/>
      <protection locked="0"/>
    </xf>
    <xf numFmtId="0" fontId="4" fillId="0" borderId="5" xfId="0" applyNumberFormat="1" applyFont="1" applyBorder="1" applyAlignment="1" applyProtection="1">
      <alignment horizontal="left" vertical="center"/>
      <protection locked="0"/>
    </xf>
    <xf numFmtId="0" fontId="4" fillId="0" borderId="8" xfId="0" applyNumberFormat="1" applyFont="1" applyBorder="1" applyAlignment="1" applyProtection="1">
      <alignment horizontal="left" vertical="center"/>
      <protection locked="0"/>
    </xf>
    <xf numFmtId="0" fontId="4" fillId="0" borderId="12"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9" fillId="0" borderId="0" xfId="0" applyFont="1" applyFill="1" applyBorder="1" applyAlignment="1" applyProtection="1">
      <alignment horizontal="left" vertical="center"/>
    </xf>
    <xf numFmtId="0" fontId="4" fillId="3" borderId="2" xfId="0"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4" fillId="3" borderId="39"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xf>
    <xf numFmtId="0" fontId="4" fillId="3" borderId="39"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0" fontId="53" fillId="0" borderId="0" xfId="0" applyFont="1" applyAlignment="1" applyProtection="1">
      <alignment horizontal="center" vertical="center"/>
      <protection locked="0"/>
    </xf>
    <xf numFmtId="0" fontId="3" fillId="0" borderId="0" xfId="0" applyFont="1" applyFill="1" applyBorder="1" applyAlignment="1" applyProtection="1">
      <alignment horizontal="left" vertical="top" wrapText="1"/>
    </xf>
    <xf numFmtId="0" fontId="54" fillId="0" borderId="0" xfId="0" applyFont="1" applyAlignment="1" applyProtection="1">
      <alignment horizontal="left" wrapText="1"/>
    </xf>
    <xf numFmtId="0" fontId="11" fillId="46" borderId="108" xfId="0" applyFont="1" applyFill="1" applyBorder="1" applyAlignment="1">
      <alignment horizontal="center" vertical="center" wrapText="1"/>
    </xf>
    <xf numFmtId="0" fontId="11" fillId="46" borderId="109" xfId="0" applyFont="1" applyFill="1" applyBorder="1" applyAlignment="1">
      <alignment horizontal="center" vertical="center" wrapText="1"/>
    </xf>
    <xf numFmtId="0" fontId="11" fillId="46" borderId="110" xfId="0" applyFont="1" applyFill="1" applyBorder="1" applyAlignment="1">
      <alignment horizontal="center" vertical="center" wrapText="1"/>
    </xf>
    <xf numFmtId="0" fontId="12" fillId="46" borderId="78" xfId="0" applyFont="1" applyFill="1" applyBorder="1" applyAlignment="1">
      <alignment horizontal="center" vertical="center" wrapText="1"/>
    </xf>
    <xf numFmtId="0" fontId="12" fillId="46" borderId="81" xfId="0" applyFont="1" applyFill="1" applyBorder="1" applyAlignment="1">
      <alignment horizontal="center" vertical="center" wrapText="1"/>
    </xf>
    <xf numFmtId="0" fontId="12" fillId="46" borderId="24" xfId="0" applyFont="1" applyFill="1" applyBorder="1" applyAlignment="1">
      <alignment horizontal="center" vertical="center" wrapText="1"/>
    </xf>
    <xf numFmtId="0" fontId="12" fillId="46" borderId="25" xfId="0" applyFont="1" applyFill="1" applyBorder="1" applyAlignment="1">
      <alignment horizontal="center" vertical="center" wrapText="1"/>
    </xf>
    <xf numFmtId="0" fontId="12" fillId="46" borderId="26" xfId="0" applyFont="1" applyFill="1" applyBorder="1" applyAlignment="1">
      <alignment horizontal="center" vertical="center" wrapText="1"/>
    </xf>
    <xf numFmtId="0" fontId="12" fillId="46" borderId="3" xfId="0" applyFont="1" applyFill="1" applyBorder="1" applyAlignment="1">
      <alignment horizontal="center" vertical="center" wrapText="1"/>
    </xf>
    <xf numFmtId="0" fontId="11" fillId="51" borderId="39" xfId="0" applyFont="1" applyFill="1" applyBorder="1" applyAlignment="1">
      <alignment horizontal="center" vertical="center"/>
    </xf>
    <xf numFmtId="0" fontId="11" fillId="51" borderId="40" xfId="0" applyFont="1" applyFill="1" applyBorder="1" applyAlignment="1">
      <alignment horizontal="center" vertical="center"/>
    </xf>
    <xf numFmtId="0" fontId="11" fillId="51" borderId="41" xfId="0" applyFont="1" applyFill="1" applyBorder="1" applyAlignment="1">
      <alignment horizontal="center" vertical="center"/>
    </xf>
    <xf numFmtId="0" fontId="58" fillId="0" borderId="0" xfId="0" applyFont="1" applyFill="1" applyBorder="1" applyAlignment="1">
      <alignment horizontal="left" vertical="top" wrapText="1"/>
    </xf>
    <xf numFmtId="0" fontId="11" fillId="3" borderId="2" xfId="0" applyFont="1" applyFill="1" applyBorder="1" applyAlignment="1">
      <alignment horizontal="center" vertical="center"/>
    </xf>
    <xf numFmtId="0" fontId="13" fillId="3" borderId="2" xfId="0" applyFont="1" applyFill="1" applyBorder="1" applyAlignment="1">
      <alignment horizontal="center" vertical="center"/>
    </xf>
    <xf numFmtId="0" fontId="11" fillId="51" borderId="2" xfId="0" applyFont="1" applyFill="1" applyBorder="1" applyAlignment="1">
      <alignment horizontal="center" vertical="center"/>
    </xf>
    <xf numFmtId="0" fontId="52" fillId="0" borderId="0" xfId="0" applyFont="1" applyAlignment="1">
      <alignment horizontal="center" vertical="center"/>
    </xf>
    <xf numFmtId="0" fontId="45" fillId="0" borderId="0" xfId="0" applyFont="1" applyFill="1" applyAlignment="1">
      <alignment horizontal="center" vertical="center"/>
    </xf>
    <xf numFmtId="0" fontId="0" fillId="0" borderId="0" xfId="0" applyAlignment="1">
      <alignment horizontal="left" wrapText="1"/>
    </xf>
    <xf numFmtId="0" fontId="12" fillId="46" borderId="46" xfId="0" applyFont="1" applyFill="1" applyBorder="1" applyAlignment="1">
      <alignment horizontal="center" vertical="center" wrapText="1"/>
    </xf>
    <xf numFmtId="0" fontId="12" fillId="46" borderId="0" xfId="0" applyFont="1" applyFill="1" applyBorder="1" applyAlignment="1">
      <alignment horizontal="center" vertical="center" wrapText="1"/>
    </xf>
    <xf numFmtId="0" fontId="12" fillId="46" borderId="1" xfId="0" applyFont="1" applyFill="1" applyBorder="1" applyAlignment="1">
      <alignment horizontal="center" vertical="center" wrapText="1"/>
    </xf>
    <xf numFmtId="0" fontId="13" fillId="51" borderId="39" xfId="0" applyFont="1" applyFill="1" applyBorder="1" applyAlignment="1">
      <alignment horizontal="center" vertical="center"/>
    </xf>
    <xf numFmtId="0" fontId="13" fillId="51" borderId="40" xfId="0" applyFont="1" applyFill="1" applyBorder="1" applyAlignment="1">
      <alignment horizontal="center" vertical="center"/>
    </xf>
    <xf numFmtId="0" fontId="13" fillId="51" borderId="41" xfId="0" applyFont="1" applyFill="1" applyBorder="1" applyAlignment="1">
      <alignment horizontal="center" vertical="center"/>
    </xf>
    <xf numFmtId="0" fontId="0" fillId="0" borderId="0" xfId="0" applyAlignment="1">
      <alignment horizontal="left" vertical="center" wrapText="1"/>
    </xf>
    <xf numFmtId="0" fontId="48" fillId="0" borderId="0" xfId="0" applyFont="1" applyFill="1" applyAlignment="1">
      <alignment horizontal="center" vertical="center"/>
    </xf>
    <xf numFmtId="0" fontId="19" fillId="0" borderId="0" xfId="0" applyFont="1"/>
  </cellXfs>
  <cellStyles count="108">
    <cellStyle name="Comma [0] 2" xfId="1"/>
    <cellStyle name="Comma [0] 2 2" xfId="54"/>
    <cellStyle name="Comma [0] 3" xfId="2"/>
    <cellStyle name="Comma [0] 3 2" xfId="55"/>
    <cellStyle name="Comma [0] 4" xfId="3"/>
    <cellStyle name="Comma [0] 4 2" xfId="56"/>
    <cellStyle name="Comma 2" xfId="4"/>
    <cellStyle name="Comma 2 2" xfId="57"/>
    <cellStyle name="Comma 3" xfId="5"/>
    <cellStyle name="Comma 3 2" xfId="58"/>
    <cellStyle name="Comma 4" xfId="6"/>
    <cellStyle name="Comma 4 2" xfId="59"/>
    <cellStyle name="Currency 2" xfId="7"/>
    <cellStyle name="Currency 2 10" xfId="8"/>
    <cellStyle name="Currency 2 10 2" xfId="61"/>
    <cellStyle name="Currency 2 11" xfId="9"/>
    <cellStyle name="Currency 2 11 2" xfId="62"/>
    <cellStyle name="Currency 2 12" xfId="10"/>
    <cellStyle name="Currency 2 12 2" xfId="63"/>
    <cellStyle name="Currency 2 13" xfId="60"/>
    <cellStyle name="Currency 2 2" xfId="11"/>
    <cellStyle name="Currency 2 2 2" xfId="64"/>
    <cellStyle name="Currency 2 3" xfId="12"/>
    <cellStyle name="Currency 2 3 2" xfId="65"/>
    <cellStyle name="Currency 2 4" xfId="13"/>
    <cellStyle name="Currency 2 4 2" xfId="66"/>
    <cellStyle name="Currency 2 5" xfId="14"/>
    <cellStyle name="Currency 2 5 2" xfId="67"/>
    <cellStyle name="Currency 2 6" xfId="15"/>
    <cellStyle name="Currency 2 6 2" xfId="68"/>
    <cellStyle name="Currency 2 7" xfId="16"/>
    <cellStyle name="Currency 2 7 2" xfId="69"/>
    <cellStyle name="Currency 2 8" xfId="17"/>
    <cellStyle name="Currency 2 8 2" xfId="70"/>
    <cellStyle name="Currency 2 9" xfId="18"/>
    <cellStyle name="Currency 2 9 2" xfId="71"/>
    <cellStyle name="Hyperlink" xfId="106" builtinId="8"/>
    <cellStyle name="Normal" xfId="0" builtinId="0"/>
    <cellStyle name="Normal 10" xfId="105"/>
    <cellStyle name="Normal 11" xfId="107"/>
    <cellStyle name="Normal 2" xfId="19"/>
    <cellStyle name="Normal 2 10" xfId="20"/>
    <cellStyle name="Normal 2 10 2" xfId="73"/>
    <cellStyle name="Normal 2 11" xfId="21"/>
    <cellStyle name="Normal 2 11 2" xfId="74"/>
    <cellStyle name="Normal 2 12" xfId="22"/>
    <cellStyle name="Normal 2 12 2" xfId="75"/>
    <cellStyle name="Normal 2 13" xfId="72"/>
    <cellStyle name="Normal 2 2" xfId="23"/>
    <cellStyle name="Normal 2 2 2" xfId="76"/>
    <cellStyle name="Normal 2 3" xfId="24"/>
    <cellStyle name="Normal 2 3 2" xfId="77"/>
    <cellStyle name="Normal 2 4" xfId="25"/>
    <cellStyle name="Normal 2 4 2" xfId="78"/>
    <cellStyle name="Normal 2 5" xfId="26"/>
    <cellStyle name="Normal 2 5 2" xfId="79"/>
    <cellStyle name="Normal 2 6" xfId="27"/>
    <cellStyle name="Normal 2 6 2" xfId="80"/>
    <cellStyle name="Normal 2 7" xfId="28"/>
    <cellStyle name="Normal 2 7 2" xfId="81"/>
    <cellStyle name="Normal 2 8" xfId="29"/>
    <cellStyle name="Normal 2 8 2" xfId="82"/>
    <cellStyle name="Normal 2 9" xfId="30"/>
    <cellStyle name="Normal 2 9 2" xfId="83"/>
    <cellStyle name="Normal 2_PROYEKSI" xfId="31"/>
    <cellStyle name="Normal 3" xfId="32"/>
    <cellStyle name="Normal 3 10" xfId="33"/>
    <cellStyle name="Normal 3 10 2" xfId="85"/>
    <cellStyle name="Normal 3 11" xfId="34"/>
    <cellStyle name="Normal 3 11 2" xfId="86"/>
    <cellStyle name="Normal 3 12" xfId="35"/>
    <cellStyle name="Normal 3 12 2" xfId="87"/>
    <cellStyle name="Normal 3 13" xfId="84"/>
    <cellStyle name="Normal 3 2" xfId="36"/>
    <cellStyle name="Normal 3 2 2" xfId="88"/>
    <cellStyle name="Normal 3 3" xfId="37"/>
    <cellStyle name="Normal 3 3 2" xfId="89"/>
    <cellStyle name="Normal 3 4" xfId="38"/>
    <cellStyle name="Normal 3 4 2" xfId="90"/>
    <cellStyle name="Normal 3 5" xfId="39"/>
    <cellStyle name="Normal 3 5 2" xfId="91"/>
    <cellStyle name="Normal 3 6" xfId="40"/>
    <cellStyle name="Normal 3 6 2" xfId="92"/>
    <cellStyle name="Normal 3 7" xfId="41"/>
    <cellStyle name="Normal 3 7 2" xfId="93"/>
    <cellStyle name="Normal 3 8" xfId="42"/>
    <cellStyle name="Normal 3 8 2" xfId="94"/>
    <cellStyle name="Normal 3 9" xfId="43"/>
    <cellStyle name="Normal 3 9 2" xfId="95"/>
    <cellStyle name="Normal 4" xfId="44"/>
    <cellStyle name="Normal 4 2" xfId="96"/>
    <cellStyle name="Normal 5" xfId="45"/>
    <cellStyle name="Normal 5 2" xfId="46"/>
    <cellStyle name="Normal 5 2 2" xfId="98"/>
    <cellStyle name="Normal 5 3" xfId="97"/>
    <cellStyle name="Normal 6" xfId="47"/>
    <cellStyle name="Normal 6 2" xfId="99"/>
    <cellStyle name="Normal 7" xfId="48"/>
    <cellStyle name="Normal 7 2" xfId="100"/>
    <cellStyle name="Normal 8" xfId="49"/>
    <cellStyle name="Normal 8 2" xfId="101"/>
    <cellStyle name="Normal 9" xfId="53"/>
    <cellStyle name="Percent 2" xfId="50"/>
    <cellStyle name="Percent 2 2" xfId="102"/>
    <cellStyle name="Percent 3" xfId="51"/>
    <cellStyle name="Percent 3 2" xfId="103"/>
    <cellStyle name="Percent 4" xfId="52"/>
    <cellStyle name="Percent 4 2" xfId="104"/>
  </cellStyles>
  <dxfs count="465">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patternFill patternType="solid">
          <fgColor auto="1"/>
          <bgColor theme="0"/>
        </patternFill>
      </fill>
    </dxf>
    <dxf>
      <font>
        <b/>
        <i val="0"/>
        <strike val="0"/>
        <color theme="0"/>
      </font>
      <fill>
        <patternFill patternType="solid">
          <fgColor auto="1"/>
          <bgColor rgb="FFFF0000"/>
        </patternFill>
      </fill>
    </dxf>
    <dxf>
      <font>
        <b/>
        <i val="0"/>
        <color theme="1"/>
      </font>
      <fill>
        <patternFill patternType="solid">
          <fgColor auto="1"/>
          <bgColor rgb="FF009900"/>
        </pattern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patternFill patternType="solid">
          <fgColor auto="1"/>
          <bgColor theme="0"/>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33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color theme="0"/>
      </font>
      <fill>
        <patternFill patternType="solid">
          <fgColor auto="1"/>
          <bgColor rgb="FFFF0000"/>
        </patternFill>
      </fill>
    </dxf>
    <dxf>
      <font>
        <b/>
        <i val="0"/>
        <strike val="0"/>
        <color theme="0"/>
      </font>
      <fill>
        <patternFill patternType="solid">
          <fgColor auto="1"/>
          <bgColor rgb="FFFF33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b/>
        <i val="0"/>
        <color theme="0"/>
      </font>
      <fill>
        <patternFill patternType="solid">
          <fgColor theme="0"/>
          <bgColor rgb="FF5F5F5F"/>
        </patternFill>
      </fill>
    </dxf>
    <dxf>
      <font>
        <color auto="1"/>
      </font>
      <fill>
        <patternFill patternType="solid">
          <fgColor theme="0"/>
          <bgColor rgb="FF969696"/>
        </patternFill>
      </fill>
    </dxf>
    <dxf>
      <font>
        <color theme="0"/>
      </font>
      <fill>
        <patternFill patternType="solid">
          <fgColor theme="0"/>
          <bgColor rgb="FF808000"/>
        </patternFill>
      </fill>
    </dxf>
    <dxf>
      <font>
        <color theme="0"/>
      </font>
      <fill>
        <patternFill>
          <bgColor rgb="FF339966"/>
        </patternFill>
      </fill>
    </dxf>
    <dxf>
      <font>
        <color theme="0"/>
      </font>
      <fill>
        <patternFill>
          <bgColor rgb="FFCC3300"/>
        </patternFill>
      </fill>
    </dxf>
    <dxf>
      <font>
        <color theme="0"/>
      </font>
      <fill>
        <patternFill>
          <bgColor rgb="FF3366CC"/>
        </patternFill>
      </fill>
    </dxf>
    <dxf>
      <fill>
        <patternFill patternType="lightHorizontal">
          <fgColor theme="1" tint="0.34998626667073579"/>
          <bgColor theme="0" tint="-4.9989318521683403E-2"/>
        </patternFill>
      </fill>
    </dxf>
    <dxf>
      <fill>
        <patternFill patternType="lightVertical">
          <fgColor theme="1" tint="0.499984740745262"/>
          <bgColor theme="0" tint="-4.9989318521683403E-2"/>
        </patternFill>
      </fill>
    </dxf>
    <dxf>
      <font>
        <b/>
        <i val="0"/>
        <color auto="1"/>
      </font>
      <fill>
        <patternFill patternType="lightGrid">
          <fgColor theme="1" tint="0.34998626667073579"/>
          <bgColor auto="1"/>
        </patternFill>
      </fill>
    </dxf>
    <dxf>
      <font>
        <color theme="1"/>
      </font>
      <fill>
        <gradientFill degree="90">
          <stop position="0">
            <color rgb="FFFF0000"/>
          </stop>
          <stop position="1">
            <color rgb="FFFFFF00"/>
          </stop>
        </gradientFill>
      </fill>
    </dxf>
    <dxf>
      <font>
        <color auto="1"/>
      </font>
      <fill>
        <gradientFill degree="90">
          <stop position="0">
            <color rgb="FF00B0F0"/>
          </stop>
          <stop position="1">
            <color rgb="FFFFFF00"/>
          </stop>
        </gradientFill>
      </fill>
    </dxf>
    <dxf>
      <fill>
        <gradientFill degree="90">
          <stop position="0">
            <color rgb="FF002060"/>
          </stop>
          <stop position="1">
            <color rgb="FFFFFF00"/>
          </stop>
        </gradientFill>
      </fill>
    </dxf>
    <dxf>
      <font>
        <color theme="1"/>
      </font>
      <fill>
        <gradientFill degree="90">
          <stop position="0">
            <color theme="1"/>
          </stop>
          <stop position="0.5">
            <color rgb="FFFFFF00"/>
          </stop>
          <stop position="1">
            <color theme="1"/>
          </stop>
        </gradientFill>
      </fill>
    </dxf>
    <dxf>
      <fill>
        <gradientFill degree="90">
          <stop position="0">
            <color rgb="FFFF0000"/>
          </stop>
          <stop position="0.5">
            <color rgb="FFFFFF00"/>
          </stop>
          <stop position="1">
            <color rgb="FFFF0000"/>
          </stop>
        </gradientFill>
      </fill>
    </dxf>
    <dxf>
      <font>
        <color auto="1"/>
      </font>
      <fill>
        <gradientFill degree="90">
          <stop position="0">
            <color rgb="FF00B0F0"/>
          </stop>
          <stop position="0.5">
            <color rgb="FFFFFF00"/>
          </stop>
          <stop position="1">
            <color rgb="FF00B0F0"/>
          </stop>
        </gradientFill>
      </fill>
    </dxf>
    <dxf>
      <fill>
        <gradientFill degree="90">
          <stop position="0">
            <color theme="9" tint="-0.25098422193060094"/>
          </stop>
          <stop position="0.5">
            <color rgb="FFFFFF00"/>
          </stop>
          <stop position="1">
            <color theme="9" tint="-0.25098422193060094"/>
          </stop>
        </gradientFill>
      </fill>
    </dxf>
    <dxf>
      <font>
        <color theme="0"/>
      </font>
      <fill>
        <gradientFill degree="90">
          <stop position="0">
            <color rgb="FFFFFF00"/>
          </stop>
          <stop position="0.5">
            <color rgb="FFFF0000"/>
          </stop>
          <stop position="1">
            <color rgb="FFFFFF00"/>
          </stop>
        </gradientFill>
      </fill>
    </dxf>
    <dxf>
      <font>
        <b/>
        <i val="0"/>
        <color theme="1"/>
      </font>
      <fill>
        <patternFill patternType="solid">
          <fgColor auto="1"/>
          <bgColor rgb="FFFFFF00"/>
        </patternFill>
      </fill>
    </dxf>
    <dxf>
      <font>
        <b/>
        <i val="0"/>
        <color theme="0"/>
      </font>
      <fill>
        <patternFill patternType="solid">
          <fgColor auto="1"/>
          <bgColor rgb="FF3333FF"/>
        </patternFill>
      </fill>
    </dxf>
    <dxf>
      <font>
        <b/>
        <i val="0"/>
      </font>
      <fill>
        <patternFill patternType="solid">
          <fgColor auto="1"/>
          <bgColor rgb="FF66FF33"/>
        </patternFill>
      </fill>
    </dxf>
    <dxf>
      <font>
        <b/>
        <i val="0"/>
        <color auto="1"/>
      </font>
      <fill>
        <patternFill patternType="solid">
          <fgColor auto="1"/>
          <bgColor rgb="FFFF9900"/>
        </patternFill>
      </fill>
    </dxf>
    <dxf>
      <font>
        <b/>
        <i val="0"/>
        <color auto="1"/>
      </font>
      <fill>
        <patternFill patternType="solid">
          <fgColor auto="1"/>
          <bgColor rgb="FF00FFFF"/>
        </patternFill>
      </fill>
    </dxf>
    <dxf>
      <font>
        <b/>
        <i val="0"/>
        <color auto="1"/>
      </font>
      <fill>
        <patternFill patternType="solid">
          <fgColor theme="0"/>
          <bgColor rgb="FFFF9999"/>
        </patternFill>
      </fill>
    </dxf>
    <dxf>
      <font>
        <color theme="1"/>
      </font>
      <fill>
        <patternFill>
          <bgColor rgb="FFFF00FF"/>
        </patternFill>
      </fill>
    </dxf>
    <dxf>
      <font>
        <color auto="1"/>
      </font>
      <fill>
        <patternFill patternType="solid">
          <fgColor theme="0"/>
          <bgColor rgb="FF66FF99"/>
        </patternFill>
      </fill>
    </dxf>
    <dxf>
      <font>
        <b/>
        <i val="0"/>
        <color auto="1"/>
      </font>
      <fill>
        <patternFill>
          <bgColor rgb="FFCCFFCC"/>
        </patternFill>
      </fill>
    </dxf>
    <dxf>
      <font>
        <b/>
        <i val="0"/>
        <color auto="1"/>
      </font>
      <fill>
        <patternFill>
          <bgColor rgb="FFCCFF66"/>
        </patternFill>
      </fill>
    </dxf>
    <dxf>
      <font>
        <b/>
        <i val="0"/>
        <color theme="0"/>
      </font>
      <fill>
        <patternFill patternType="solid">
          <fgColor theme="0"/>
          <bgColor rgb="FF663300"/>
        </patternFill>
      </fill>
    </dxf>
    <dxf>
      <font>
        <b/>
        <i val="0"/>
        <color theme="0"/>
      </font>
      <fill>
        <patternFill patternType="solid">
          <fgColor theme="0"/>
          <bgColor rgb="FF660066"/>
        </patternFill>
      </fill>
    </dxf>
    <dxf>
      <font>
        <b/>
        <i val="0"/>
        <color theme="0"/>
      </font>
      <fill>
        <patternFill patternType="solid">
          <fgColor theme="0"/>
          <bgColor rgb="FF000066"/>
        </patternFill>
      </fill>
    </dxf>
    <dxf>
      <font>
        <b/>
        <i val="0"/>
        <strike val="0"/>
        <color theme="0"/>
      </font>
      <fill>
        <patternFill patternType="solid">
          <fgColor auto="1"/>
          <bgColor rgb="FFFF0000"/>
        </patternFill>
      </fill>
    </dxf>
    <dxf>
      <font>
        <b/>
        <i val="0"/>
        <color theme="0"/>
      </font>
      <fill>
        <patternFill patternType="solid">
          <fgColor auto="1"/>
          <bgColor rgb="FFFF0000"/>
        </patternFill>
      </fill>
    </dxf>
    <dxf>
      <font>
        <color theme="6" tint="-0.24994659260841701"/>
      </font>
      <fill>
        <patternFill>
          <bgColor theme="6" tint="-0.24994659260841701"/>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O$16" lockText="1" noThreeD="1"/>
</file>

<file path=xl/ctrlProps/ctrlProp10.xml><?xml version="1.0" encoding="utf-8"?>
<formControlPr xmlns="http://schemas.microsoft.com/office/spreadsheetml/2009/9/main" objectType="CheckBox" fmlaLink="$W$20" lockText="1" noThreeD="1"/>
</file>

<file path=xl/ctrlProps/ctrlProp11.xml><?xml version="1.0" encoding="utf-8"?>
<formControlPr xmlns="http://schemas.microsoft.com/office/spreadsheetml/2009/9/main" objectType="CheckBox" checked="Checked" fmlaLink="$O$21" lockText="1" noThreeD="1"/>
</file>

<file path=xl/ctrlProps/ctrlProp12.xml><?xml version="1.0" encoding="utf-8"?>
<formControlPr xmlns="http://schemas.microsoft.com/office/spreadsheetml/2009/9/main" objectType="CheckBox" checked="Checked" fmlaLink="$W$21" lockText="1" noThreeD="1"/>
</file>

<file path=xl/ctrlProps/ctrlProp13.xml><?xml version="1.0" encoding="utf-8"?>
<formControlPr xmlns="http://schemas.microsoft.com/office/spreadsheetml/2009/9/main" objectType="CheckBox" checked="Checked" fmlaLink="$O$22" lockText="1" noThreeD="1"/>
</file>

<file path=xl/ctrlProps/ctrlProp14.xml><?xml version="1.0" encoding="utf-8"?>
<formControlPr xmlns="http://schemas.microsoft.com/office/spreadsheetml/2009/9/main" objectType="CheckBox" checked="Checked" fmlaLink="$W$22" lockText="1" noThreeD="1"/>
</file>

<file path=xl/ctrlProps/ctrlProp15.xml><?xml version="1.0" encoding="utf-8"?>
<formControlPr xmlns="http://schemas.microsoft.com/office/spreadsheetml/2009/9/main" objectType="CheckBox" checked="Checked" fmlaLink="$O$23" lockText="1" noThreeD="1"/>
</file>

<file path=xl/ctrlProps/ctrlProp16.xml><?xml version="1.0" encoding="utf-8"?>
<formControlPr xmlns="http://schemas.microsoft.com/office/spreadsheetml/2009/9/main" objectType="CheckBox" checked="Checked" fmlaLink="$W$23" lockText="1" noThreeD="1"/>
</file>

<file path=xl/ctrlProps/ctrlProp17.xml><?xml version="1.0" encoding="utf-8"?>
<formControlPr xmlns="http://schemas.microsoft.com/office/spreadsheetml/2009/9/main" objectType="CheckBox" checked="Checked" fmlaLink="$O$24" lockText="1" noThreeD="1"/>
</file>

<file path=xl/ctrlProps/ctrlProp18.xml><?xml version="1.0" encoding="utf-8"?>
<formControlPr xmlns="http://schemas.microsoft.com/office/spreadsheetml/2009/9/main" objectType="CheckBox" checked="Checked" fmlaLink="$W$24" lockText="1" noThreeD="1"/>
</file>

<file path=xl/ctrlProps/ctrlProp19.xml><?xml version="1.0" encoding="utf-8"?>
<formControlPr xmlns="http://schemas.microsoft.com/office/spreadsheetml/2009/9/main" objectType="CheckBox" checked="Checked" fmlaLink="$O$25" lockText="1" noThreeD="1"/>
</file>

<file path=xl/ctrlProps/ctrlProp2.xml><?xml version="1.0" encoding="utf-8"?>
<formControlPr xmlns="http://schemas.microsoft.com/office/spreadsheetml/2009/9/main" objectType="CheckBox" checked="Checked" fmlaLink="$W$16" lockText="1" noThreeD="1"/>
</file>

<file path=xl/ctrlProps/ctrlProp20.xml><?xml version="1.0" encoding="utf-8"?>
<formControlPr xmlns="http://schemas.microsoft.com/office/spreadsheetml/2009/9/main" objectType="CheckBox" checked="Checked" fmlaLink="$W$25" lockText="1" noThreeD="1"/>
</file>

<file path=xl/ctrlProps/ctrlProp21.xml><?xml version="1.0" encoding="utf-8"?>
<formControlPr xmlns="http://schemas.microsoft.com/office/spreadsheetml/2009/9/main" objectType="CheckBox" checked="Checked" fmlaLink="$O$26" lockText="1" noThreeD="1"/>
</file>

<file path=xl/ctrlProps/ctrlProp22.xml><?xml version="1.0" encoding="utf-8"?>
<formControlPr xmlns="http://schemas.microsoft.com/office/spreadsheetml/2009/9/main" objectType="CheckBox" checked="Checked" fmlaLink="$W$26" lockText="1" noThreeD="1"/>
</file>

<file path=xl/ctrlProps/ctrlProp23.xml><?xml version="1.0" encoding="utf-8"?>
<formControlPr xmlns="http://schemas.microsoft.com/office/spreadsheetml/2009/9/main" objectType="CheckBox" checked="Checked" fmlaLink="$O$27" lockText="1" noThreeD="1"/>
</file>

<file path=xl/ctrlProps/ctrlProp24.xml><?xml version="1.0" encoding="utf-8"?>
<formControlPr xmlns="http://schemas.microsoft.com/office/spreadsheetml/2009/9/main" objectType="CheckBox" checked="Checked" fmlaLink="$W$27" lockText="1" noThreeD="1"/>
</file>

<file path=xl/ctrlProps/ctrlProp25.xml><?xml version="1.0" encoding="utf-8"?>
<formControlPr xmlns="http://schemas.microsoft.com/office/spreadsheetml/2009/9/main" objectType="CheckBox" checked="Checked" fmlaLink="$O$28" lockText="1" noThreeD="1"/>
</file>

<file path=xl/ctrlProps/ctrlProp26.xml><?xml version="1.0" encoding="utf-8"?>
<formControlPr xmlns="http://schemas.microsoft.com/office/spreadsheetml/2009/9/main" objectType="CheckBox" checked="Checked" fmlaLink="$W$28" lockText="1" noThreeD="1"/>
</file>

<file path=xl/ctrlProps/ctrlProp27.xml><?xml version="1.0" encoding="utf-8"?>
<formControlPr xmlns="http://schemas.microsoft.com/office/spreadsheetml/2009/9/main" objectType="CheckBox" checked="Checked" fmlaLink="$O$29" lockText="1" noThreeD="1"/>
</file>

<file path=xl/ctrlProps/ctrlProp28.xml><?xml version="1.0" encoding="utf-8"?>
<formControlPr xmlns="http://schemas.microsoft.com/office/spreadsheetml/2009/9/main" objectType="CheckBox" checked="Checked" fmlaLink="$W$29" lockText="1" noThreeD="1"/>
</file>

<file path=xl/ctrlProps/ctrlProp29.xml><?xml version="1.0" encoding="utf-8"?>
<formControlPr xmlns="http://schemas.microsoft.com/office/spreadsheetml/2009/9/main" objectType="CheckBox" checked="Checked" fmlaLink="$O$30" lockText="1" noThreeD="1"/>
</file>

<file path=xl/ctrlProps/ctrlProp3.xml><?xml version="1.0" encoding="utf-8"?>
<formControlPr xmlns="http://schemas.microsoft.com/office/spreadsheetml/2009/9/main" objectType="CheckBox" checked="Checked" fmlaLink="$O$17" lockText="1" noThreeD="1"/>
</file>

<file path=xl/ctrlProps/ctrlProp30.xml><?xml version="1.0" encoding="utf-8"?>
<formControlPr xmlns="http://schemas.microsoft.com/office/spreadsheetml/2009/9/main" objectType="CheckBox" checked="Checked" fmlaLink="$W$30" lockText="1" noThreeD="1"/>
</file>

<file path=xl/ctrlProps/ctrlProp31.xml><?xml version="1.0" encoding="utf-8"?>
<formControlPr xmlns="http://schemas.microsoft.com/office/spreadsheetml/2009/9/main" objectType="CheckBox" checked="Checked" fmlaLink="$O$31" lockText="1" noThreeD="1"/>
</file>

<file path=xl/ctrlProps/ctrlProp32.xml><?xml version="1.0" encoding="utf-8"?>
<formControlPr xmlns="http://schemas.microsoft.com/office/spreadsheetml/2009/9/main" objectType="CheckBox" checked="Checked" fmlaLink="$W$31" lockText="1" noThreeD="1"/>
</file>

<file path=xl/ctrlProps/ctrlProp33.xml><?xml version="1.0" encoding="utf-8"?>
<formControlPr xmlns="http://schemas.microsoft.com/office/spreadsheetml/2009/9/main" objectType="CheckBox" fmlaLink="$O$32" lockText="1" noThreeD="1"/>
</file>

<file path=xl/ctrlProps/ctrlProp34.xml><?xml version="1.0" encoding="utf-8"?>
<formControlPr xmlns="http://schemas.microsoft.com/office/spreadsheetml/2009/9/main" objectType="CheckBox" checked="Checked" fmlaLink="$W$32" lockText="1" noThreeD="1"/>
</file>

<file path=xl/ctrlProps/ctrlProp35.xml><?xml version="1.0" encoding="utf-8"?>
<formControlPr xmlns="http://schemas.microsoft.com/office/spreadsheetml/2009/9/main" objectType="CheckBox" checked="Checked" fmlaLink="$O$33" lockText="1" noThreeD="1"/>
</file>

<file path=xl/ctrlProps/ctrlProp36.xml><?xml version="1.0" encoding="utf-8"?>
<formControlPr xmlns="http://schemas.microsoft.com/office/spreadsheetml/2009/9/main" objectType="CheckBox" checked="Checked" fmlaLink="$W$33" lockText="1" noThreeD="1"/>
</file>

<file path=xl/ctrlProps/ctrlProp37.xml><?xml version="1.0" encoding="utf-8"?>
<formControlPr xmlns="http://schemas.microsoft.com/office/spreadsheetml/2009/9/main" objectType="CheckBox" fmlaLink="$O$34" lockText="1" noThreeD="1"/>
</file>

<file path=xl/ctrlProps/ctrlProp38.xml><?xml version="1.0" encoding="utf-8"?>
<formControlPr xmlns="http://schemas.microsoft.com/office/spreadsheetml/2009/9/main" objectType="CheckBox" fmlaLink="$W$34" lockText="1" noThreeD="1"/>
</file>

<file path=xl/ctrlProps/ctrlProp39.xml><?xml version="1.0" encoding="utf-8"?>
<formControlPr xmlns="http://schemas.microsoft.com/office/spreadsheetml/2009/9/main" objectType="CheckBox" fmlaLink="$O$35" lockText="1" noThreeD="1"/>
</file>

<file path=xl/ctrlProps/ctrlProp4.xml><?xml version="1.0" encoding="utf-8"?>
<formControlPr xmlns="http://schemas.microsoft.com/office/spreadsheetml/2009/9/main" objectType="CheckBox" checked="Checked" fmlaLink="$W$17" lockText="1" noThreeD="1"/>
</file>

<file path=xl/ctrlProps/ctrlProp40.xml><?xml version="1.0" encoding="utf-8"?>
<formControlPr xmlns="http://schemas.microsoft.com/office/spreadsheetml/2009/9/main" objectType="CheckBox" fmlaLink="$W$35" lockText="1" noThreeD="1"/>
</file>

<file path=xl/ctrlProps/ctrlProp41.xml><?xml version="1.0" encoding="utf-8"?>
<formControlPr xmlns="http://schemas.microsoft.com/office/spreadsheetml/2009/9/main" objectType="CheckBox" fmlaLink="$O$36" lockText="1" noThreeD="1"/>
</file>

<file path=xl/ctrlProps/ctrlProp42.xml><?xml version="1.0" encoding="utf-8"?>
<formControlPr xmlns="http://schemas.microsoft.com/office/spreadsheetml/2009/9/main" objectType="CheckBox" fmlaLink="$W$36" lockText="1" noThreeD="1"/>
</file>

<file path=xl/ctrlProps/ctrlProp43.xml><?xml version="1.0" encoding="utf-8"?>
<formControlPr xmlns="http://schemas.microsoft.com/office/spreadsheetml/2009/9/main" objectType="CheckBox" fmlaLink="$O$37" lockText="1" noThreeD="1"/>
</file>

<file path=xl/ctrlProps/ctrlProp44.xml><?xml version="1.0" encoding="utf-8"?>
<formControlPr xmlns="http://schemas.microsoft.com/office/spreadsheetml/2009/9/main" objectType="CheckBox" fmlaLink="$W$37" lockText="1" noThreeD="1"/>
</file>

<file path=xl/ctrlProps/ctrlProp45.xml><?xml version="1.0" encoding="utf-8"?>
<formControlPr xmlns="http://schemas.microsoft.com/office/spreadsheetml/2009/9/main" objectType="CheckBox" fmlaLink="$O$38" lockText="1" noThreeD="1"/>
</file>

<file path=xl/ctrlProps/ctrlProp46.xml><?xml version="1.0" encoding="utf-8"?>
<formControlPr xmlns="http://schemas.microsoft.com/office/spreadsheetml/2009/9/main" objectType="CheckBox" fmlaLink="$W$38" lockText="1" noThreeD="1"/>
</file>

<file path=xl/ctrlProps/ctrlProp47.xml><?xml version="1.0" encoding="utf-8"?>
<formControlPr xmlns="http://schemas.microsoft.com/office/spreadsheetml/2009/9/main" objectType="CheckBox" fmlaLink="$O$39" lockText="1" noThreeD="1"/>
</file>

<file path=xl/ctrlProps/ctrlProp48.xml><?xml version="1.0" encoding="utf-8"?>
<formControlPr xmlns="http://schemas.microsoft.com/office/spreadsheetml/2009/9/main" objectType="CheckBox" fmlaLink="$W$39" lockText="1" noThreeD="1"/>
</file>

<file path=xl/ctrlProps/ctrlProp49.xml><?xml version="1.0" encoding="utf-8"?>
<formControlPr xmlns="http://schemas.microsoft.com/office/spreadsheetml/2009/9/main" objectType="CheckBox" fmlaLink="$O$40" lockText="1" noThreeD="1"/>
</file>

<file path=xl/ctrlProps/ctrlProp5.xml><?xml version="1.0" encoding="utf-8"?>
<formControlPr xmlns="http://schemas.microsoft.com/office/spreadsheetml/2009/9/main" objectType="CheckBox" checked="Checked" fmlaLink="$O$18" lockText="1" noThreeD="1"/>
</file>

<file path=xl/ctrlProps/ctrlProp50.xml><?xml version="1.0" encoding="utf-8"?>
<formControlPr xmlns="http://schemas.microsoft.com/office/spreadsheetml/2009/9/main" objectType="CheckBox" fmlaLink="$W$40" lockText="1" noThreeD="1"/>
</file>

<file path=xl/ctrlProps/ctrlProp51.xml><?xml version="1.0" encoding="utf-8"?>
<formControlPr xmlns="http://schemas.microsoft.com/office/spreadsheetml/2009/9/main" objectType="CheckBox" fmlaLink="$O$41" lockText="1" noThreeD="1"/>
</file>

<file path=xl/ctrlProps/ctrlProp52.xml><?xml version="1.0" encoding="utf-8"?>
<formControlPr xmlns="http://schemas.microsoft.com/office/spreadsheetml/2009/9/main" objectType="CheckBox" fmlaLink="$W$41" lockText="1" noThreeD="1"/>
</file>

<file path=xl/ctrlProps/ctrlProp53.xml><?xml version="1.0" encoding="utf-8"?>
<formControlPr xmlns="http://schemas.microsoft.com/office/spreadsheetml/2009/9/main" objectType="CheckBox" fmlaLink="$O$42" lockText="1" noThreeD="1"/>
</file>

<file path=xl/ctrlProps/ctrlProp54.xml><?xml version="1.0" encoding="utf-8"?>
<formControlPr xmlns="http://schemas.microsoft.com/office/spreadsheetml/2009/9/main" objectType="CheckBox" fmlaLink="$W$42" lockText="1" noThreeD="1"/>
</file>

<file path=xl/ctrlProps/ctrlProp55.xml><?xml version="1.0" encoding="utf-8"?>
<formControlPr xmlns="http://schemas.microsoft.com/office/spreadsheetml/2009/9/main" objectType="CheckBox" fmlaLink="$O$43" lockText="1" noThreeD="1"/>
</file>

<file path=xl/ctrlProps/ctrlProp56.xml><?xml version="1.0" encoding="utf-8"?>
<formControlPr xmlns="http://schemas.microsoft.com/office/spreadsheetml/2009/9/main" objectType="CheckBox" fmlaLink="$W$43" lockText="1" noThreeD="1"/>
</file>

<file path=xl/ctrlProps/ctrlProp57.xml><?xml version="1.0" encoding="utf-8"?>
<formControlPr xmlns="http://schemas.microsoft.com/office/spreadsheetml/2009/9/main" objectType="CheckBox" fmlaLink="$O$44" lockText="1" noThreeD="1"/>
</file>

<file path=xl/ctrlProps/ctrlProp58.xml><?xml version="1.0" encoding="utf-8"?>
<formControlPr xmlns="http://schemas.microsoft.com/office/spreadsheetml/2009/9/main" objectType="CheckBox" fmlaLink="$W$44" lockText="1" noThreeD="1"/>
</file>

<file path=xl/ctrlProps/ctrlProp59.xml><?xml version="1.0" encoding="utf-8"?>
<formControlPr xmlns="http://schemas.microsoft.com/office/spreadsheetml/2009/9/main" objectType="CheckBox" fmlaLink="$O$45" lockText="1" noThreeD="1"/>
</file>

<file path=xl/ctrlProps/ctrlProp6.xml><?xml version="1.0" encoding="utf-8"?>
<formControlPr xmlns="http://schemas.microsoft.com/office/spreadsheetml/2009/9/main" objectType="CheckBox" checked="Checked" fmlaLink="$W$18" lockText="1" noThreeD="1"/>
</file>

<file path=xl/ctrlProps/ctrlProp60.xml><?xml version="1.0" encoding="utf-8"?>
<formControlPr xmlns="http://schemas.microsoft.com/office/spreadsheetml/2009/9/main" objectType="CheckBox" fmlaLink="$W$45" lockText="1" noThreeD="1"/>
</file>

<file path=xl/ctrlProps/ctrlProp61.xml><?xml version="1.0" encoding="utf-8"?>
<formControlPr xmlns="http://schemas.microsoft.com/office/spreadsheetml/2009/9/main" objectType="CheckBox" fmlaLink="$O$46" lockText="1" noThreeD="1"/>
</file>

<file path=xl/ctrlProps/ctrlProp62.xml><?xml version="1.0" encoding="utf-8"?>
<formControlPr xmlns="http://schemas.microsoft.com/office/spreadsheetml/2009/9/main" objectType="CheckBox" fmlaLink="$W$46" lockText="1" noThreeD="1"/>
</file>

<file path=xl/ctrlProps/ctrlProp63.xml><?xml version="1.0" encoding="utf-8"?>
<formControlPr xmlns="http://schemas.microsoft.com/office/spreadsheetml/2009/9/main" objectType="CheckBox" fmlaLink="$O$47" lockText="1" noThreeD="1"/>
</file>

<file path=xl/ctrlProps/ctrlProp64.xml><?xml version="1.0" encoding="utf-8"?>
<formControlPr xmlns="http://schemas.microsoft.com/office/spreadsheetml/2009/9/main" objectType="CheckBox" fmlaLink="$W$47" lockText="1" noThreeD="1"/>
</file>

<file path=xl/ctrlProps/ctrlProp65.xml><?xml version="1.0" encoding="utf-8"?>
<formControlPr xmlns="http://schemas.microsoft.com/office/spreadsheetml/2009/9/main" objectType="CheckBox" fmlaLink="$O$48" lockText="1" noThreeD="1"/>
</file>

<file path=xl/ctrlProps/ctrlProp66.xml><?xml version="1.0" encoding="utf-8"?>
<formControlPr xmlns="http://schemas.microsoft.com/office/spreadsheetml/2009/9/main" objectType="CheckBox" fmlaLink="$W$48" lockText="1" noThreeD="1"/>
</file>

<file path=xl/ctrlProps/ctrlProp67.xml><?xml version="1.0" encoding="utf-8"?>
<formControlPr xmlns="http://schemas.microsoft.com/office/spreadsheetml/2009/9/main" objectType="CheckBox" fmlaLink="$O$49" lockText="1" noThreeD="1"/>
</file>

<file path=xl/ctrlProps/ctrlProp68.xml><?xml version="1.0" encoding="utf-8"?>
<formControlPr xmlns="http://schemas.microsoft.com/office/spreadsheetml/2009/9/main" objectType="CheckBox" fmlaLink="$W$49" lockText="1" noThreeD="1"/>
</file>

<file path=xl/ctrlProps/ctrlProp69.xml><?xml version="1.0" encoding="utf-8"?>
<formControlPr xmlns="http://schemas.microsoft.com/office/spreadsheetml/2009/9/main" objectType="CheckBox" fmlaLink="$O$50" lockText="1" noThreeD="1"/>
</file>

<file path=xl/ctrlProps/ctrlProp7.xml><?xml version="1.0" encoding="utf-8"?>
<formControlPr xmlns="http://schemas.microsoft.com/office/spreadsheetml/2009/9/main" objectType="CheckBox" checked="Checked" fmlaLink="$O$19" lockText="1" noThreeD="1"/>
</file>

<file path=xl/ctrlProps/ctrlProp70.xml><?xml version="1.0" encoding="utf-8"?>
<formControlPr xmlns="http://schemas.microsoft.com/office/spreadsheetml/2009/9/main" objectType="CheckBox" fmlaLink="$W$50" lockText="1" noThreeD="1"/>
</file>

<file path=xl/ctrlProps/ctrlProp71.xml><?xml version="1.0" encoding="utf-8"?>
<formControlPr xmlns="http://schemas.microsoft.com/office/spreadsheetml/2009/9/main" objectType="CheckBox" fmlaLink="$O$51" lockText="1" noThreeD="1"/>
</file>

<file path=xl/ctrlProps/ctrlProp72.xml><?xml version="1.0" encoding="utf-8"?>
<formControlPr xmlns="http://schemas.microsoft.com/office/spreadsheetml/2009/9/main" objectType="CheckBox" fmlaLink="$W$51" lockText="1" noThreeD="1"/>
</file>

<file path=xl/ctrlProps/ctrlProp73.xml><?xml version="1.0" encoding="utf-8"?>
<formControlPr xmlns="http://schemas.microsoft.com/office/spreadsheetml/2009/9/main" objectType="CheckBox" fmlaLink="$O$52" lockText="1" noThreeD="1"/>
</file>

<file path=xl/ctrlProps/ctrlProp74.xml><?xml version="1.0" encoding="utf-8"?>
<formControlPr xmlns="http://schemas.microsoft.com/office/spreadsheetml/2009/9/main" objectType="CheckBox" fmlaLink="$W$52" lockText="1" noThreeD="1"/>
</file>

<file path=xl/ctrlProps/ctrlProp75.xml><?xml version="1.0" encoding="utf-8"?>
<formControlPr xmlns="http://schemas.microsoft.com/office/spreadsheetml/2009/9/main" objectType="CheckBox" fmlaLink="$O$53" lockText="1" noThreeD="1"/>
</file>

<file path=xl/ctrlProps/ctrlProp76.xml><?xml version="1.0" encoding="utf-8"?>
<formControlPr xmlns="http://schemas.microsoft.com/office/spreadsheetml/2009/9/main" objectType="CheckBox" fmlaLink="$W$53" lockText="1" noThreeD="1"/>
</file>

<file path=xl/ctrlProps/ctrlProp77.xml><?xml version="1.0" encoding="utf-8"?>
<formControlPr xmlns="http://schemas.microsoft.com/office/spreadsheetml/2009/9/main" objectType="CheckBox" fmlaLink="$O$54" lockText="1" noThreeD="1"/>
</file>

<file path=xl/ctrlProps/ctrlProp78.xml><?xml version="1.0" encoding="utf-8"?>
<formControlPr xmlns="http://schemas.microsoft.com/office/spreadsheetml/2009/9/main" objectType="CheckBox" fmlaLink="$W$54" lockText="1" noThreeD="1"/>
</file>

<file path=xl/ctrlProps/ctrlProp79.xml><?xml version="1.0" encoding="utf-8"?>
<formControlPr xmlns="http://schemas.microsoft.com/office/spreadsheetml/2009/9/main" objectType="CheckBox" fmlaLink="$O$55" lockText="1" noThreeD="1"/>
</file>

<file path=xl/ctrlProps/ctrlProp8.xml><?xml version="1.0" encoding="utf-8"?>
<formControlPr xmlns="http://schemas.microsoft.com/office/spreadsheetml/2009/9/main" objectType="CheckBox" fmlaLink="$W$19" lockText="1" noThreeD="1"/>
</file>

<file path=xl/ctrlProps/ctrlProp80.xml><?xml version="1.0" encoding="utf-8"?>
<formControlPr xmlns="http://schemas.microsoft.com/office/spreadsheetml/2009/9/main" objectType="CheckBox" fmlaLink="$W$55" lockText="1" noThreeD="1"/>
</file>

<file path=xl/ctrlProps/ctrlProp9.xml><?xml version="1.0" encoding="utf-8"?>
<formControlPr xmlns="http://schemas.microsoft.com/office/spreadsheetml/2009/9/main" objectType="CheckBox" fmlaLink="$O$20" lockText="1" noThreeD="1"/>
</file>

<file path=xl/drawings/_rels/drawing1.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Kalender!A1"/><Relationship Id="rId2" Type="http://schemas.openxmlformats.org/officeDocument/2006/relationships/image" Target="../media/image2.png"/><Relationship Id="rId1" Type="http://schemas.openxmlformats.org/officeDocument/2006/relationships/hyperlink" Target="#menukalender"/></Relationships>
</file>

<file path=xl/drawings/drawing1.xml><?xml version="1.0" encoding="utf-8"?>
<xdr:wsDr xmlns:xdr="http://schemas.openxmlformats.org/drawingml/2006/spreadsheetDrawing" xmlns:a="http://schemas.openxmlformats.org/drawingml/2006/main">
  <xdr:twoCellAnchor editAs="oneCell">
    <xdr:from>
      <xdr:col>1</xdr:col>
      <xdr:colOff>341313</xdr:colOff>
      <xdr:row>4</xdr:row>
      <xdr:rowOff>79373</xdr:rowOff>
    </xdr:from>
    <xdr:to>
      <xdr:col>1</xdr:col>
      <xdr:colOff>341313</xdr:colOff>
      <xdr:row>7</xdr:row>
      <xdr:rowOff>47622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913" y="1146173"/>
          <a:ext cx="660399" cy="654049"/>
        </a:xfrm>
        <a:prstGeom prst="rect">
          <a:avLst/>
        </a:prstGeom>
      </xdr:spPr>
    </xdr:pic>
    <xdr:clientData/>
  </xdr:twoCellAnchor>
  <xdr:twoCellAnchor editAs="oneCell">
    <xdr:from>
      <xdr:col>1</xdr:col>
      <xdr:colOff>341313</xdr:colOff>
      <xdr:row>4</xdr:row>
      <xdr:rowOff>79373</xdr:rowOff>
    </xdr:from>
    <xdr:to>
      <xdr:col>4</xdr:col>
      <xdr:colOff>39687</xdr:colOff>
      <xdr:row>7</xdr:row>
      <xdr:rowOff>47622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913" y="1146173"/>
          <a:ext cx="660399" cy="654049"/>
        </a:xfrm>
        <a:prstGeom prst="rect">
          <a:avLst/>
        </a:prstGeom>
      </xdr:spPr>
    </xdr:pic>
    <xdr:clientData/>
  </xdr:twoCellAnchor>
  <xdr:twoCellAnchor editAs="oneCell">
    <xdr:from>
      <xdr:col>1</xdr:col>
      <xdr:colOff>341313</xdr:colOff>
      <xdr:row>4</xdr:row>
      <xdr:rowOff>79373</xdr:rowOff>
    </xdr:from>
    <xdr:to>
      <xdr:col>4</xdr:col>
      <xdr:colOff>39687</xdr:colOff>
      <xdr:row>7</xdr:row>
      <xdr:rowOff>47622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913" y="1146173"/>
          <a:ext cx="660399" cy="654049"/>
        </a:xfrm>
        <a:prstGeom prst="rect">
          <a:avLst/>
        </a:prstGeom>
      </xdr:spPr>
    </xdr:pic>
    <xdr:clientData/>
  </xdr:twoCellAnchor>
  <xdr:twoCellAnchor editAs="oneCell">
    <xdr:from>
      <xdr:col>1</xdr:col>
      <xdr:colOff>341313</xdr:colOff>
      <xdr:row>4</xdr:row>
      <xdr:rowOff>79373</xdr:rowOff>
    </xdr:from>
    <xdr:to>
      <xdr:col>4</xdr:col>
      <xdr:colOff>39687</xdr:colOff>
      <xdr:row>7</xdr:row>
      <xdr:rowOff>47622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0913" y="1146173"/>
          <a:ext cx="660399" cy="654049"/>
        </a:xfrm>
        <a:prstGeom prst="rect">
          <a:avLst/>
        </a:prstGeom>
      </xdr:spPr>
    </xdr:pic>
    <xdr:clientData/>
  </xdr:twoCellAnchor>
  <xdr:twoCellAnchor>
    <xdr:from>
      <xdr:col>20</xdr:col>
      <xdr:colOff>19050</xdr:colOff>
      <xdr:row>0</xdr:row>
      <xdr:rowOff>0</xdr:rowOff>
    </xdr:from>
    <xdr:to>
      <xdr:col>27</xdr:col>
      <xdr:colOff>38099</xdr:colOff>
      <xdr:row>3</xdr:row>
      <xdr:rowOff>19049</xdr:rowOff>
    </xdr:to>
    <xdr:sp macro="" textlink="">
      <xdr:nvSpPr>
        <xdr:cNvPr id="6" name="Rectangle 5">
          <a:hlinkClick xmlns:r="http://schemas.openxmlformats.org/officeDocument/2006/relationships" r:id="rId2"/>
        </xdr:cNvPr>
        <xdr:cNvSpPr/>
      </xdr:nvSpPr>
      <xdr:spPr>
        <a:xfrm>
          <a:off x="5829300" y="0"/>
          <a:ext cx="1790699" cy="771524"/>
        </a:xfrm>
        <a:prstGeom prst="rect">
          <a:avLst/>
        </a:prstGeom>
        <a:solidFill>
          <a:schemeClr val="accent1">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371476</xdr:colOff>
      <xdr:row>0</xdr:row>
      <xdr:rowOff>104775</xdr:rowOff>
    </xdr:from>
    <xdr:to>
      <xdr:col>0</xdr:col>
      <xdr:colOff>371476</xdr:colOff>
      <xdr:row>3</xdr:row>
      <xdr:rowOff>22790</xdr:rowOff>
    </xdr:to>
    <xdr:pic>
      <xdr:nvPicPr>
        <xdr:cNvPr id="2" name="Picture 1" descr="home.png">
          <a:hlinkClick xmlns:r="http://schemas.openxmlformats.org/officeDocument/2006/relationships" r:id="rId1" tooltip="Kembali ke menu preview kalender pendidikan"/>
        </xdr:cNvPr>
        <xdr:cNvPicPr>
          <a:picLocks noChangeAspect="1"/>
        </xdr:cNvPicPr>
      </xdr:nvPicPr>
      <xdr:blipFill>
        <a:blip xmlns:r="http://schemas.openxmlformats.org/officeDocument/2006/relationships" r:embed="rId2">
          <a:duotone>
            <a:schemeClr val="accent2">
              <a:shade val="45000"/>
              <a:satMod val="135000"/>
            </a:schemeClr>
            <a:prstClr val="white"/>
          </a:duotone>
        </a:blip>
        <a:stretch>
          <a:fillRect/>
        </a:stretch>
      </xdr:blipFill>
      <xdr:spPr>
        <a:xfrm>
          <a:off x="371476" y="104775"/>
          <a:ext cx="476250" cy="489515"/>
        </a:xfrm>
        <a:prstGeom prst="rect">
          <a:avLst/>
        </a:prstGeom>
        <a:effectLst>
          <a:outerShdw blurRad="50800" dist="38100" dir="2700000" algn="tl" rotWithShape="0">
            <a:prstClr val="black">
              <a:alpha val="40000"/>
            </a:prstClr>
          </a:outerShdw>
        </a:effectLst>
      </xdr:spPr>
    </xdr:pic>
    <xdr:clientData/>
  </xdr:twoCellAnchor>
  <xdr:twoCellAnchor editAs="oneCell">
    <xdr:from>
      <xdr:col>0</xdr:col>
      <xdr:colOff>371476</xdr:colOff>
      <xdr:row>0</xdr:row>
      <xdr:rowOff>104775</xdr:rowOff>
    </xdr:from>
    <xdr:to>
      <xdr:col>3</xdr:col>
      <xdr:colOff>400051</xdr:colOff>
      <xdr:row>2</xdr:row>
      <xdr:rowOff>184715</xdr:rowOff>
    </xdr:to>
    <xdr:pic>
      <xdr:nvPicPr>
        <xdr:cNvPr id="3" name="Picture 2" descr="home.png">
          <a:hlinkClick xmlns:r="http://schemas.openxmlformats.org/officeDocument/2006/relationships" r:id="rId1" tooltip="Kembali ke menu preview kalender pendidikan"/>
        </xdr:cNvPr>
        <xdr:cNvPicPr>
          <a:picLocks noChangeAspect="1"/>
        </xdr:cNvPicPr>
      </xdr:nvPicPr>
      <xdr:blipFill>
        <a:blip xmlns:r="http://schemas.openxmlformats.org/officeDocument/2006/relationships" r:embed="rId2">
          <a:duotone>
            <a:schemeClr val="accent2">
              <a:shade val="45000"/>
              <a:satMod val="135000"/>
            </a:schemeClr>
            <a:prstClr val="white"/>
          </a:duotone>
        </a:blip>
        <a:stretch>
          <a:fillRect/>
        </a:stretch>
      </xdr:blipFill>
      <xdr:spPr>
        <a:xfrm>
          <a:off x="371476" y="104775"/>
          <a:ext cx="476250" cy="489515"/>
        </a:xfrm>
        <a:prstGeom prst="rect">
          <a:avLst/>
        </a:prstGeom>
        <a:effectLst>
          <a:outerShdw blurRad="50800" dist="38100" dir="2700000" algn="tl" rotWithShape="0">
            <a:prstClr val="black">
              <a:alpha val="40000"/>
            </a:prstClr>
          </a:outerShdw>
        </a:effectLst>
      </xdr:spPr>
    </xdr:pic>
    <xdr:clientData/>
  </xdr:twoCellAnchor>
  <xdr:twoCellAnchor editAs="oneCell">
    <xdr:from>
      <xdr:col>0</xdr:col>
      <xdr:colOff>371476</xdr:colOff>
      <xdr:row>0</xdr:row>
      <xdr:rowOff>104775</xdr:rowOff>
    </xdr:from>
    <xdr:to>
      <xdr:col>3</xdr:col>
      <xdr:colOff>400051</xdr:colOff>
      <xdr:row>2</xdr:row>
      <xdr:rowOff>184715</xdr:rowOff>
    </xdr:to>
    <xdr:pic>
      <xdr:nvPicPr>
        <xdr:cNvPr id="4" name="Picture 3" descr="home.png">
          <a:hlinkClick xmlns:r="http://schemas.openxmlformats.org/officeDocument/2006/relationships" r:id="rId3" tooltip="Kembali ke menu preview kalender pendidikan"/>
        </xdr:cNvPr>
        <xdr:cNvPicPr>
          <a:picLocks noChangeAspect="1"/>
        </xdr:cNvPicPr>
      </xdr:nvPicPr>
      <xdr:blipFill>
        <a:blip xmlns:r="http://schemas.openxmlformats.org/officeDocument/2006/relationships" r:embed="rId2">
          <a:duotone>
            <a:schemeClr val="accent2">
              <a:shade val="45000"/>
              <a:satMod val="135000"/>
            </a:schemeClr>
            <a:prstClr val="white"/>
          </a:duotone>
        </a:blip>
        <a:stretch>
          <a:fillRect/>
        </a:stretch>
      </xdr:blipFill>
      <xdr:spPr>
        <a:xfrm>
          <a:off x="371476" y="104775"/>
          <a:ext cx="476250" cy="489515"/>
        </a:xfrm>
        <a:prstGeom prst="rect">
          <a:avLst/>
        </a:prstGeom>
        <a:effectLst>
          <a:outerShdw blurRad="50800" dist="38100" dir="2700000" algn="tl"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161925</xdr:colOff>
      <xdr:row>15</xdr:row>
      <xdr:rowOff>323850</xdr:rowOff>
    </xdr:from>
    <xdr:to>
      <xdr:col>8</xdr:col>
      <xdr:colOff>352425</xdr:colOff>
      <xdr:row>15</xdr:row>
      <xdr:rowOff>666750</xdr:rowOff>
    </xdr:to>
    <xdr:sp macro="" textlink="">
      <xdr:nvSpPr>
        <xdr:cNvPr id="5201"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15</xdr:row>
          <xdr:rowOff>323850</xdr:rowOff>
        </xdr:from>
        <xdr:to>
          <xdr:col>9</xdr:col>
          <xdr:colOff>381000</xdr:colOff>
          <xdr:row>15</xdr:row>
          <xdr:rowOff>666750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16</xdr:row>
          <xdr:rowOff>276225</xdr:rowOff>
        </xdr:from>
        <xdr:to>
          <xdr:col>7</xdr:col>
          <xdr:colOff>361950</xdr:colOff>
          <xdr:row>16</xdr:row>
          <xdr:rowOff>619125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16</xdr:row>
          <xdr:rowOff>276225</xdr:rowOff>
        </xdr:from>
        <xdr:to>
          <xdr:col>9</xdr:col>
          <xdr:colOff>381000</xdr:colOff>
          <xdr:row>16</xdr:row>
          <xdr:rowOff>619125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17</xdr:row>
          <xdr:rowOff>266700</xdr:rowOff>
        </xdr:from>
        <xdr:to>
          <xdr:col>7</xdr:col>
          <xdr:colOff>361950</xdr:colOff>
          <xdr:row>17</xdr:row>
          <xdr:rowOff>600075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17</xdr:row>
          <xdr:rowOff>266700</xdr:rowOff>
        </xdr:from>
        <xdr:to>
          <xdr:col>9</xdr:col>
          <xdr:colOff>381000</xdr:colOff>
          <xdr:row>17</xdr:row>
          <xdr:rowOff>600075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18</xdr:row>
      <xdr:rowOff>238125</xdr:rowOff>
    </xdr:from>
    <xdr:to>
      <xdr:col>8</xdr:col>
      <xdr:colOff>352425</xdr:colOff>
      <xdr:row>18</xdr:row>
      <xdr:rowOff>581025</xdr:rowOff>
    </xdr:to>
    <xdr:sp macro="" textlink="">
      <xdr:nvSpPr>
        <xdr:cNvPr id="5202"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203"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204"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19</xdr:row>
          <xdr:rowOff>257175</xdr:rowOff>
        </xdr:from>
        <xdr:to>
          <xdr:col>9</xdr:col>
          <xdr:colOff>381000</xdr:colOff>
          <xdr:row>19</xdr:row>
          <xdr:rowOff>600075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20</xdr:row>
          <xdr:rowOff>238125</xdr:rowOff>
        </xdr:from>
        <xdr:to>
          <xdr:col>7</xdr:col>
          <xdr:colOff>361950</xdr:colOff>
          <xdr:row>20</xdr:row>
          <xdr:rowOff>590550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20</xdr:row>
          <xdr:rowOff>238125</xdr:rowOff>
        </xdr:from>
        <xdr:to>
          <xdr:col>9</xdr:col>
          <xdr:colOff>381000</xdr:colOff>
          <xdr:row>20</xdr:row>
          <xdr:rowOff>590550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21</xdr:row>
          <xdr:rowOff>323850</xdr:rowOff>
        </xdr:from>
        <xdr:to>
          <xdr:col>7</xdr:col>
          <xdr:colOff>361950</xdr:colOff>
          <xdr:row>21</xdr:row>
          <xdr:rowOff>666750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21</xdr:row>
      <xdr:rowOff>323850</xdr:rowOff>
    </xdr:from>
    <xdr:to>
      <xdr:col>9</xdr:col>
      <xdr:colOff>352425</xdr:colOff>
      <xdr:row>21</xdr:row>
      <xdr:rowOff>666750</xdr:rowOff>
    </xdr:to>
    <xdr:sp macro="" textlink="">
      <xdr:nvSpPr>
        <xdr:cNvPr id="5205"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206"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207"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208"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209"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210"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24</xdr:row>
          <xdr:rowOff>304800</xdr:rowOff>
        </xdr:from>
        <xdr:to>
          <xdr:col>9</xdr:col>
          <xdr:colOff>381000</xdr:colOff>
          <xdr:row>24</xdr:row>
          <xdr:rowOff>647700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25</xdr:row>
      <xdr:rowOff>257175</xdr:rowOff>
    </xdr:from>
    <xdr:to>
      <xdr:col>8</xdr:col>
      <xdr:colOff>352425</xdr:colOff>
      <xdr:row>25</xdr:row>
      <xdr:rowOff>600075</xdr:rowOff>
    </xdr:to>
    <xdr:sp macro="" textlink="">
      <xdr:nvSpPr>
        <xdr:cNvPr id="5211"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212"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26</xdr:row>
          <xdr:rowOff>342900</xdr:rowOff>
        </xdr:from>
        <xdr:to>
          <xdr:col>7</xdr:col>
          <xdr:colOff>361950</xdr:colOff>
          <xdr:row>26</xdr:row>
          <xdr:rowOff>685800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26</xdr:row>
          <xdr:rowOff>342900</xdr:rowOff>
        </xdr:from>
        <xdr:to>
          <xdr:col>9</xdr:col>
          <xdr:colOff>381000</xdr:colOff>
          <xdr:row>26</xdr:row>
          <xdr:rowOff>685800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27</xdr:row>
      <xdr:rowOff>333375</xdr:rowOff>
    </xdr:from>
    <xdr:to>
      <xdr:col>8</xdr:col>
      <xdr:colOff>352425</xdr:colOff>
      <xdr:row>27</xdr:row>
      <xdr:rowOff>676275</xdr:rowOff>
    </xdr:to>
    <xdr:sp macro="" textlink="">
      <xdr:nvSpPr>
        <xdr:cNvPr id="5213"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27</xdr:row>
          <xdr:rowOff>333375</xdr:rowOff>
        </xdr:from>
        <xdr:to>
          <xdr:col>9</xdr:col>
          <xdr:colOff>381000</xdr:colOff>
          <xdr:row>27</xdr:row>
          <xdr:rowOff>685800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28</xdr:row>
      <xdr:rowOff>304800</xdr:rowOff>
    </xdr:from>
    <xdr:to>
      <xdr:col>8</xdr:col>
      <xdr:colOff>352425</xdr:colOff>
      <xdr:row>28</xdr:row>
      <xdr:rowOff>647700</xdr:rowOff>
    </xdr:to>
    <xdr:sp macro="" textlink="">
      <xdr:nvSpPr>
        <xdr:cNvPr id="5214"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28</xdr:row>
          <xdr:rowOff>304800</xdr:rowOff>
        </xdr:from>
        <xdr:to>
          <xdr:col>9</xdr:col>
          <xdr:colOff>381000</xdr:colOff>
          <xdr:row>28</xdr:row>
          <xdr:rowOff>647700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29</xdr:row>
      <xdr:rowOff>323850</xdr:rowOff>
    </xdr:from>
    <xdr:to>
      <xdr:col>8</xdr:col>
      <xdr:colOff>352425</xdr:colOff>
      <xdr:row>29</xdr:row>
      <xdr:rowOff>666750</xdr:rowOff>
    </xdr:to>
    <xdr:sp macro="" textlink="">
      <xdr:nvSpPr>
        <xdr:cNvPr id="5215"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216"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217"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218"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219"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220"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221"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32</xdr:row>
          <xdr:rowOff>361950</xdr:rowOff>
        </xdr:from>
        <xdr:to>
          <xdr:col>9</xdr:col>
          <xdr:colOff>381000</xdr:colOff>
          <xdr:row>32</xdr:row>
          <xdr:rowOff>695325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33</xdr:row>
      <xdr:rowOff>333375</xdr:rowOff>
    </xdr:from>
    <xdr:to>
      <xdr:col>8</xdr:col>
      <xdr:colOff>352425</xdr:colOff>
      <xdr:row>33</xdr:row>
      <xdr:rowOff>676275</xdr:rowOff>
    </xdr:to>
    <xdr:sp macro="" textlink="">
      <xdr:nvSpPr>
        <xdr:cNvPr id="5222"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33</xdr:row>
          <xdr:rowOff>333375</xdr:rowOff>
        </xdr:from>
        <xdr:to>
          <xdr:col>9</xdr:col>
          <xdr:colOff>381000</xdr:colOff>
          <xdr:row>33</xdr:row>
          <xdr:rowOff>685800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34</xdr:row>
          <xdr:rowOff>352425</xdr:rowOff>
        </xdr:from>
        <xdr:to>
          <xdr:col>7</xdr:col>
          <xdr:colOff>361950</xdr:colOff>
          <xdr:row>34</xdr:row>
          <xdr:rowOff>695325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34</xdr:row>
          <xdr:rowOff>352425</xdr:rowOff>
        </xdr:from>
        <xdr:to>
          <xdr:col>9</xdr:col>
          <xdr:colOff>381000</xdr:colOff>
          <xdr:row>34</xdr:row>
          <xdr:rowOff>695325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35</xdr:row>
          <xdr:rowOff>285750</xdr:rowOff>
        </xdr:from>
        <xdr:to>
          <xdr:col>7</xdr:col>
          <xdr:colOff>361950</xdr:colOff>
          <xdr:row>35</xdr:row>
          <xdr:rowOff>638175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35</xdr:row>
      <xdr:rowOff>285750</xdr:rowOff>
    </xdr:from>
    <xdr:to>
      <xdr:col>9</xdr:col>
      <xdr:colOff>352425</xdr:colOff>
      <xdr:row>35</xdr:row>
      <xdr:rowOff>628650</xdr:rowOff>
    </xdr:to>
    <xdr:sp macro="" textlink="">
      <xdr:nvSpPr>
        <xdr:cNvPr id="5223"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36</xdr:row>
          <xdr:rowOff>371475</xdr:rowOff>
        </xdr:from>
        <xdr:to>
          <xdr:col>7</xdr:col>
          <xdr:colOff>361950</xdr:colOff>
          <xdr:row>36</xdr:row>
          <xdr:rowOff>714375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36</xdr:row>
      <xdr:rowOff>371475</xdr:rowOff>
    </xdr:from>
    <xdr:to>
      <xdr:col>9</xdr:col>
      <xdr:colOff>352425</xdr:colOff>
      <xdr:row>36</xdr:row>
      <xdr:rowOff>714375</xdr:rowOff>
    </xdr:to>
    <xdr:sp macro="" textlink="">
      <xdr:nvSpPr>
        <xdr:cNvPr id="5224"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225"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37</xdr:row>
          <xdr:rowOff>361950</xdr:rowOff>
        </xdr:from>
        <xdr:to>
          <xdr:col>9</xdr:col>
          <xdr:colOff>381000</xdr:colOff>
          <xdr:row>37</xdr:row>
          <xdr:rowOff>695325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38</xdr:row>
          <xdr:rowOff>333375</xdr:rowOff>
        </xdr:from>
        <xdr:to>
          <xdr:col>7</xdr:col>
          <xdr:colOff>361950</xdr:colOff>
          <xdr:row>38</xdr:row>
          <xdr:rowOff>685800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38</xdr:row>
      <xdr:rowOff>333375</xdr:rowOff>
    </xdr:from>
    <xdr:to>
      <xdr:col>9</xdr:col>
      <xdr:colOff>352425</xdr:colOff>
      <xdr:row>38</xdr:row>
      <xdr:rowOff>676275</xdr:rowOff>
    </xdr:to>
    <xdr:sp macro="" textlink="">
      <xdr:nvSpPr>
        <xdr:cNvPr id="5226"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227"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39</xdr:row>
          <xdr:rowOff>352425</xdr:rowOff>
        </xdr:from>
        <xdr:to>
          <xdr:col>9</xdr:col>
          <xdr:colOff>381000</xdr:colOff>
          <xdr:row>39</xdr:row>
          <xdr:rowOff>695325</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40</xdr:row>
      <xdr:rowOff>209550</xdr:rowOff>
    </xdr:from>
    <xdr:to>
      <xdr:col>8</xdr:col>
      <xdr:colOff>352425</xdr:colOff>
      <xdr:row>40</xdr:row>
      <xdr:rowOff>552450</xdr:rowOff>
    </xdr:to>
    <xdr:sp macro="" textlink="">
      <xdr:nvSpPr>
        <xdr:cNvPr id="5228"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40</xdr:row>
          <xdr:rowOff>209550</xdr:rowOff>
        </xdr:from>
        <xdr:to>
          <xdr:col>9</xdr:col>
          <xdr:colOff>381000</xdr:colOff>
          <xdr:row>40</xdr:row>
          <xdr:rowOff>552450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41</xdr:row>
      <xdr:rowOff>295275</xdr:rowOff>
    </xdr:from>
    <xdr:to>
      <xdr:col>8</xdr:col>
      <xdr:colOff>352425</xdr:colOff>
      <xdr:row>41</xdr:row>
      <xdr:rowOff>638175</xdr:rowOff>
    </xdr:to>
    <xdr:sp macro="" textlink="">
      <xdr:nvSpPr>
        <xdr:cNvPr id="5229"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41</xdr:row>
          <xdr:rowOff>295275</xdr:rowOff>
        </xdr:from>
        <xdr:to>
          <xdr:col>9</xdr:col>
          <xdr:colOff>381000</xdr:colOff>
          <xdr:row>41</xdr:row>
          <xdr:rowOff>638175</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42</xdr:row>
          <xdr:rowOff>285750</xdr:rowOff>
        </xdr:from>
        <xdr:to>
          <xdr:col>7</xdr:col>
          <xdr:colOff>361950</xdr:colOff>
          <xdr:row>42</xdr:row>
          <xdr:rowOff>638175</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42</xdr:row>
          <xdr:rowOff>285750</xdr:rowOff>
        </xdr:from>
        <xdr:to>
          <xdr:col>9</xdr:col>
          <xdr:colOff>381000</xdr:colOff>
          <xdr:row>42</xdr:row>
          <xdr:rowOff>638175</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43</xdr:row>
      <xdr:rowOff>257175</xdr:rowOff>
    </xdr:from>
    <xdr:to>
      <xdr:col>8</xdr:col>
      <xdr:colOff>352425</xdr:colOff>
      <xdr:row>43</xdr:row>
      <xdr:rowOff>600075</xdr:rowOff>
    </xdr:to>
    <xdr:sp macro="" textlink="">
      <xdr:nvSpPr>
        <xdr:cNvPr id="5230"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43</xdr:row>
          <xdr:rowOff>257175</xdr:rowOff>
        </xdr:from>
        <xdr:to>
          <xdr:col>9</xdr:col>
          <xdr:colOff>381000</xdr:colOff>
          <xdr:row>43</xdr:row>
          <xdr:rowOff>600075</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44</xdr:row>
          <xdr:rowOff>276225</xdr:rowOff>
        </xdr:from>
        <xdr:to>
          <xdr:col>7</xdr:col>
          <xdr:colOff>361950</xdr:colOff>
          <xdr:row>44</xdr:row>
          <xdr:rowOff>619125</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44</xdr:row>
          <xdr:rowOff>276225</xdr:rowOff>
        </xdr:from>
        <xdr:to>
          <xdr:col>9</xdr:col>
          <xdr:colOff>381000</xdr:colOff>
          <xdr:row>44</xdr:row>
          <xdr:rowOff>619125</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45</xdr:row>
      <xdr:rowOff>247650</xdr:rowOff>
    </xdr:from>
    <xdr:to>
      <xdr:col>8</xdr:col>
      <xdr:colOff>352425</xdr:colOff>
      <xdr:row>45</xdr:row>
      <xdr:rowOff>590550</xdr:rowOff>
    </xdr:to>
    <xdr:sp macro="" textlink="">
      <xdr:nvSpPr>
        <xdr:cNvPr id="5231"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45</xdr:row>
          <xdr:rowOff>247650</xdr:rowOff>
        </xdr:from>
        <xdr:to>
          <xdr:col>9</xdr:col>
          <xdr:colOff>381000</xdr:colOff>
          <xdr:row>45</xdr:row>
          <xdr:rowOff>590550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46</xdr:row>
          <xdr:rowOff>333375</xdr:rowOff>
        </xdr:from>
        <xdr:to>
          <xdr:col>7</xdr:col>
          <xdr:colOff>361950</xdr:colOff>
          <xdr:row>46</xdr:row>
          <xdr:rowOff>685800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46</xdr:row>
          <xdr:rowOff>333375</xdr:rowOff>
        </xdr:from>
        <xdr:to>
          <xdr:col>9</xdr:col>
          <xdr:colOff>381000</xdr:colOff>
          <xdr:row>46</xdr:row>
          <xdr:rowOff>685800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47</xdr:row>
          <xdr:rowOff>323850</xdr:rowOff>
        </xdr:from>
        <xdr:to>
          <xdr:col>7</xdr:col>
          <xdr:colOff>361950</xdr:colOff>
          <xdr:row>47</xdr:row>
          <xdr:rowOff>666750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47</xdr:row>
      <xdr:rowOff>323850</xdr:rowOff>
    </xdr:from>
    <xdr:to>
      <xdr:col>9</xdr:col>
      <xdr:colOff>352425</xdr:colOff>
      <xdr:row>47</xdr:row>
      <xdr:rowOff>666750</xdr:rowOff>
    </xdr:to>
    <xdr:sp macro="" textlink="">
      <xdr:nvSpPr>
        <xdr:cNvPr id="5232"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48</xdr:row>
          <xdr:rowOff>295275</xdr:rowOff>
        </xdr:from>
        <xdr:to>
          <xdr:col>7</xdr:col>
          <xdr:colOff>361950</xdr:colOff>
          <xdr:row>48</xdr:row>
          <xdr:rowOff>638175</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48</xdr:row>
      <xdr:rowOff>295275</xdr:rowOff>
    </xdr:from>
    <xdr:to>
      <xdr:col>9</xdr:col>
      <xdr:colOff>352425</xdr:colOff>
      <xdr:row>48</xdr:row>
      <xdr:rowOff>638175</xdr:rowOff>
    </xdr:to>
    <xdr:sp macro="" textlink="">
      <xdr:nvSpPr>
        <xdr:cNvPr id="5233"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49</xdr:row>
          <xdr:rowOff>314325</xdr:rowOff>
        </xdr:from>
        <xdr:to>
          <xdr:col>7</xdr:col>
          <xdr:colOff>361950</xdr:colOff>
          <xdr:row>49</xdr:row>
          <xdr:rowOff>647700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49</xdr:row>
      <xdr:rowOff>314325</xdr:rowOff>
    </xdr:from>
    <xdr:to>
      <xdr:col>9</xdr:col>
      <xdr:colOff>352425</xdr:colOff>
      <xdr:row>49</xdr:row>
      <xdr:rowOff>657225</xdr:rowOff>
    </xdr:to>
    <xdr:sp macro="" textlink="">
      <xdr:nvSpPr>
        <xdr:cNvPr id="5234"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235"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236"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51</xdr:row>
          <xdr:rowOff>352425</xdr:rowOff>
        </xdr:from>
        <xdr:to>
          <xdr:col>7</xdr:col>
          <xdr:colOff>361950</xdr:colOff>
          <xdr:row>51</xdr:row>
          <xdr:rowOff>695325</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51</xdr:row>
          <xdr:rowOff>352425</xdr:rowOff>
        </xdr:from>
        <xdr:to>
          <xdr:col>9</xdr:col>
          <xdr:colOff>381000</xdr:colOff>
          <xdr:row>51</xdr:row>
          <xdr:rowOff>695325</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52</xdr:row>
          <xdr:rowOff>342900</xdr:rowOff>
        </xdr:from>
        <xdr:to>
          <xdr:col>7</xdr:col>
          <xdr:colOff>361950</xdr:colOff>
          <xdr:row>52</xdr:row>
          <xdr:rowOff>685800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161925</xdr:colOff>
      <xdr:row>52</xdr:row>
      <xdr:rowOff>342900</xdr:rowOff>
    </xdr:from>
    <xdr:to>
      <xdr:col>9</xdr:col>
      <xdr:colOff>352425</xdr:colOff>
      <xdr:row>52</xdr:row>
      <xdr:rowOff>685800</xdr:rowOff>
    </xdr:to>
    <xdr:sp macro="" textlink="">
      <xdr:nvSpPr>
        <xdr:cNvPr id="5237"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238"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190500</xdr:colOff>
          <xdr:row>53</xdr:row>
          <xdr:rowOff>314325</xdr:rowOff>
        </xdr:from>
        <xdr:to>
          <xdr:col>9</xdr:col>
          <xdr:colOff>381000</xdr:colOff>
          <xdr:row>53</xdr:row>
          <xdr:rowOff>647700</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54</xdr:row>
      <xdr:rowOff>333375</xdr:rowOff>
    </xdr:from>
    <xdr:to>
      <xdr:col>8</xdr:col>
      <xdr:colOff>352425</xdr:colOff>
      <xdr:row>54</xdr:row>
      <xdr:rowOff>676275</xdr:rowOff>
    </xdr:to>
    <xdr:sp macro="" textlink="">
      <xdr:nvSpPr>
        <xdr:cNvPr id="5239"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240"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180975</xdr:colOff>
          <xdr:row>15</xdr:row>
          <xdr:rowOff>323850</xdr:rowOff>
        </xdr:from>
        <xdr:to>
          <xdr:col>7</xdr:col>
          <xdr:colOff>361950</xdr:colOff>
          <xdr:row>15</xdr:row>
          <xdr:rowOff>666750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18</xdr:row>
          <xdr:rowOff>238125</xdr:rowOff>
        </xdr:from>
        <xdr:to>
          <xdr:col>7</xdr:col>
          <xdr:colOff>361950</xdr:colOff>
          <xdr:row>18</xdr:row>
          <xdr:rowOff>590550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18</xdr:row>
          <xdr:rowOff>238125</xdr:rowOff>
        </xdr:from>
        <xdr:to>
          <xdr:col>9</xdr:col>
          <xdr:colOff>381000</xdr:colOff>
          <xdr:row>18</xdr:row>
          <xdr:rowOff>590550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19</xdr:row>
          <xdr:rowOff>257175</xdr:rowOff>
        </xdr:from>
        <xdr:to>
          <xdr:col>7</xdr:col>
          <xdr:colOff>361950</xdr:colOff>
          <xdr:row>19</xdr:row>
          <xdr:rowOff>600075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21</xdr:row>
          <xdr:rowOff>323850</xdr:rowOff>
        </xdr:from>
        <xdr:to>
          <xdr:col>9</xdr:col>
          <xdr:colOff>381000</xdr:colOff>
          <xdr:row>21</xdr:row>
          <xdr:rowOff>666750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22</xdr:row>
          <xdr:rowOff>314325</xdr:rowOff>
        </xdr:from>
        <xdr:to>
          <xdr:col>7</xdr:col>
          <xdr:colOff>361950</xdr:colOff>
          <xdr:row>22</xdr:row>
          <xdr:rowOff>647700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22</xdr:row>
          <xdr:rowOff>314325</xdr:rowOff>
        </xdr:from>
        <xdr:to>
          <xdr:col>9</xdr:col>
          <xdr:colOff>381000</xdr:colOff>
          <xdr:row>22</xdr:row>
          <xdr:rowOff>647700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xdr:row>
          <xdr:rowOff>285750</xdr:rowOff>
        </xdr:from>
        <xdr:to>
          <xdr:col>7</xdr:col>
          <xdr:colOff>361950</xdr:colOff>
          <xdr:row>23</xdr:row>
          <xdr:rowOff>638175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23</xdr:row>
          <xdr:rowOff>285750</xdr:rowOff>
        </xdr:from>
        <xdr:to>
          <xdr:col>9</xdr:col>
          <xdr:colOff>381000</xdr:colOff>
          <xdr:row>23</xdr:row>
          <xdr:rowOff>638175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xdr:row>
          <xdr:rowOff>304800</xdr:rowOff>
        </xdr:from>
        <xdr:to>
          <xdr:col>7</xdr:col>
          <xdr:colOff>361950</xdr:colOff>
          <xdr:row>24</xdr:row>
          <xdr:rowOff>647700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25</xdr:row>
          <xdr:rowOff>257175</xdr:rowOff>
        </xdr:from>
        <xdr:to>
          <xdr:col>7</xdr:col>
          <xdr:colOff>361950</xdr:colOff>
          <xdr:row>25</xdr:row>
          <xdr:rowOff>600075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25</xdr:row>
          <xdr:rowOff>257175</xdr:rowOff>
        </xdr:from>
        <xdr:to>
          <xdr:col>9</xdr:col>
          <xdr:colOff>381000</xdr:colOff>
          <xdr:row>25</xdr:row>
          <xdr:rowOff>600075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27</xdr:row>
          <xdr:rowOff>333375</xdr:rowOff>
        </xdr:from>
        <xdr:to>
          <xdr:col>7</xdr:col>
          <xdr:colOff>361950</xdr:colOff>
          <xdr:row>27</xdr:row>
          <xdr:rowOff>685800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28</xdr:row>
          <xdr:rowOff>304800</xdr:rowOff>
        </xdr:from>
        <xdr:to>
          <xdr:col>7</xdr:col>
          <xdr:colOff>361950</xdr:colOff>
          <xdr:row>28</xdr:row>
          <xdr:rowOff>647700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29</xdr:row>
          <xdr:rowOff>323850</xdr:rowOff>
        </xdr:from>
        <xdr:to>
          <xdr:col>7</xdr:col>
          <xdr:colOff>361950</xdr:colOff>
          <xdr:row>29</xdr:row>
          <xdr:rowOff>666750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29</xdr:row>
          <xdr:rowOff>323850</xdr:rowOff>
        </xdr:from>
        <xdr:to>
          <xdr:col>9</xdr:col>
          <xdr:colOff>381000</xdr:colOff>
          <xdr:row>29</xdr:row>
          <xdr:rowOff>666750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30</xdr:row>
          <xdr:rowOff>285750</xdr:rowOff>
        </xdr:from>
        <xdr:to>
          <xdr:col>7</xdr:col>
          <xdr:colOff>361950</xdr:colOff>
          <xdr:row>30</xdr:row>
          <xdr:rowOff>638175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30</xdr:row>
          <xdr:rowOff>285750</xdr:rowOff>
        </xdr:from>
        <xdr:to>
          <xdr:col>9</xdr:col>
          <xdr:colOff>381000</xdr:colOff>
          <xdr:row>30</xdr:row>
          <xdr:rowOff>638175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31</xdr:row>
          <xdr:rowOff>371475</xdr:rowOff>
        </xdr:from>
        <xdr:to>
          <xdr:col>7</xdr:col>
          <xdr:colOff>361950</xdr:colOff>
          <xdr:row>31</xdr:row>
          <xdr:rowOff>714375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31</xdr:row>
          <xdr:rowOff>371475</xdr:rowOff>
        </xdr:from>
        <xdr:to>
          <xdr:col>9</xdr:col>
          <xdr:colOff>381000</xdr:colOff>
          <xdr:row>31</xdr:row>
          <xdr:rowOff>714375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32</xdr:row>
          <xdr:rowOff>361950</xdr:rowOff>
        </xdr:from>
        <xdr:to>
          <xdr:col>7</xdr:col>
          <xdr:colOff>361950</xdr:colOff>
          <xdr:row>32</xdr:row>
          <xdr:rowOff>695325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33</xdr:row>
          <xdr:rowOff>333375</xdr:rowOff>
        </xdr:from>
        <xdr:to>
          <xdr:col>7</xdr:col>
          <xdr:colOff>361950</xdr:colOff>
          <xdr:row>33</xdr:row>
          <xdr:rowOff>685800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35</xdr:row>
          <xdr:rowOff>285750</xdr:rowOff>
        </xdr:from>
        <xdr:to>
          <xdr:col>9</xdr:col>
          <xdr:colOff>381000</xdr:colOff>
          <xdr:row>35</xdr:row>
          <xdr:rowOff>638175</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36</xdr:row>
          <xdr:rowOff>371475</xdr:rowOff>
        </xdr:from>
        <xdr:to>
          <xdr:col>9</xdr:col>
          <xdr:colOff>381000</xdr:colOff>
          <xdr:row>36</xdr:row>
          <xdr:rowOff>714375</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37</xdr:row>
          <xdr:rowOff>361950</xdr:rowOff>
        </xdr:from>
        <xdr:to>
          <xdr:col>7</xdr:col>
          <xdr:colOff>361950</xdr:colOff>
          <xdr:row>37</xdr:row>
          <xdr:rowOff>695325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38</xdr:row>
          <xdr:rowOff>333375</xdr:rowOff>
        </xdr:from>
        <xdr:to>
          <xdr:col>9</xdr:col>
          <xdr:colOff>381000</xdr:colOff>
          <xdr:row>38</xdr:row>
          <xdr:rowOff>685800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39</xdr:row>
          <xdr:rowOff>352425</xdr:rowOff>
        </xdr:from>
        <xdr:to>
          <xdr:col>7</xdr:col>
          <xdr:colOff>361950</xdr:colOff>
          <xdr:row>39</xdr:row>
          <xdr:rowOff>695325</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40</xdr:row>
          <xdr:rowOff>209550</xdr:rowOff>
        </xdr:from>
        <xdr:to>
          <xdr:col>7</xdr:col>
          <xdr:colOff>361950</xdr:colOff>
          <xdr:row>40</xdr:row>
          <xdr:rowOff>552450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41</xdr:row>
          <xdr:rowOff>295275</xdr:rowOff>
        </xdr:from>
        <xdr:to>
          <xdr:col>7</xdr:col>
          <xdr:colOff>361950</xdr:colOff>
          <xdr:row>41</xdr:row>
          <xdr:rowOff>638175</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43</xdr:row>
          <xdr:rowOff>257175</xdr:rowOff>
        </xdr:from>
        <xdr:to>
          <xdr:col>7</xdr:col>
          <xdr:colOff>361950</xdr:colOff>
          <xdr:row>43</xdr:row>
          <xdr:rowOff>600075</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45</xdr:row>
          <xdr:rowOff>247650</xdr:rowOff>
        </xdr:from>
        <xdr:to>
          <xdr:col>7</xdr:col>
          <xdr:colOff>361950</xdr:colOff>
          <xdr:row>45</xdr:row>
          <xdr:rowOff>590550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47</xdr:row>
          <xdr:rowOff>323850</xdr:rowOff>
        </xdr:from>
        <xdr:to>
          <xdr:col>9</xdr:col>
          <xdr:colOff>381000</xdr:colOff>
          <xdr:row>47</xdr:row>
          <xdr:rowOff>666750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48</xdr:row>
          <xdr:rowOff>295275</xdr:rowOff>
        </xdr:from>
        <xdr:to>
          <xdr:col>9</xdr:col>
          <xdr:colOff>381000</xdr:colOff>
          <xdr:row>48</xdr:row>
          <xdr:rowOff>638175</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49</xdr:row>
          <xdr:rowOff>314325</xdr:rowOff>
        </xdr:from>
        <xdr:to>
          <xdr:col>9</xdr:col>
          <xdr:colOff>381000</xdr:colOff>
          <xdr:row>49</xdr:row>
          <xdr:rowOff>647700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50</xdr:row>
          <xdr:rowOff>266700</xdr:rowOff>
        </xdr:from>
        <xdr:to>
          <xdr:col>7</xdr:col>
          <xdr:colOff>361950</xdr:colOff>
          <xdr:row>50</xdr:row>
          <xdr:rowOff>600075</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50</xdr:row>
          <xdr:rowOff>266700</xdr:rowOff>
        </xdr:from>
        <xdr:to>
          <xdr:col>9</xdr:col>
          <xdr:colOff>381000</xdr:colOff>
          <xdr:row>50</xdr:row>
          <xdr:rowOff>600075</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52</xdr:row>
          <xdr:rowOff>342900</xdr:rowOff>
        </xdr:from>
        <xdr:to>
          <xdr:col>9</xdr:col>
          <xdr:colOff>381000</xdr:colOff>
          <xdr:row>52</xdr:row>
          <xdr:rowOff>685800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53</xdr:row>
          <xdr:rowOff>314325</xdr:rowOff>
        </xdr:from>
        <xdr:to>
          <xdr:col>7</xdr:col>
          <xdr:colOff>361950</xdr:colOff>
          <xdr:row>53</xdr:row>
          <xdr:rowOff>647700</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54</xdr:row>
          <xdr:rowOff>333375</xdr:rowOff>
        </xdr:from>
        <xdr:to>
          <xdr:col>7</xdr:col>
          <xdr:colOff>361950</xdr:colOff>
          <xdr:row>54</xdr:row>
          <xdr:rowOff>685800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54</xdr:row>
          <xdr:rowOff>333375</xdr:rowOff>
        </xdr:from>
        <xdr:to>
          <xdr:col>9</xdr:col>
          <xdr:colOff>381000</xdr:colOff>
          <xdr:row>54</xdr:row>
          <xdr:rowOff>685800</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161925</xdr:colOff>
      <xdr:row>15</xdr:row>
      <xdr:rowOff>323850</xdr:rowOff>
    </xdr:from>
    <xdr:to>
      <xdr:col>8</xdr:col>
      <xdr:colOff>352425</xdr:colOff>
      <xdr:row>15</xdr:row>
      <xdr:rowOff>666750</xdr:rowOff>
    </xdr:to>
    <xdr:sp macro="" textlink="">
      <xdr:nvSpPr>
        <xdr:cNvPr id="2"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3"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4"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6"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7"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8"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9"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10"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11"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12"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13"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14"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15"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16"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17"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18"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19"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20"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21"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22"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23"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24"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25"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26"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27"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28"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29"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30"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31"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241"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242"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243"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244"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245"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246"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247"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120"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2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2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2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2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2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2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2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2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2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2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2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2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2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2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2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2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2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2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2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2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2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2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2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2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2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2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2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2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2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2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2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2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2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2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2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2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2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2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2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2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2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2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2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2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2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2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2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2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2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2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2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2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3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3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3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3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3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3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3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3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3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3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3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3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3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3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3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3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3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3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3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3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3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3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3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3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3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3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3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3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3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3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3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3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3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3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3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3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3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3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3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3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3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3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3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3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3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3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3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3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3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3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3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3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3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3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3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3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3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3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3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3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3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3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3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3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3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3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3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3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3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3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3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3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3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3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3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3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3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3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3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3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3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3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3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3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3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3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3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3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3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3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3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3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3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3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3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3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3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3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3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3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4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4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4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4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4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4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4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4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4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4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4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4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4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4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4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4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4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4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4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4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4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4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4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4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4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4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4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4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4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4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4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4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4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4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4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4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4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4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4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4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4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4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4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4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4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4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4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4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4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4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352425</xdr:colOff>
      <xdr:row>15</xdr:row>
      <xdr:rowOff>666750</xdr:rowOff>
    </xdr:to>
    <xdr:sp macro="" textlink="">
      <xdr:nvSpPr>
        <xdr:cNvPr id="54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352425</xdr:colOff>
      <xdr:row>18</xdr:row>
      <xdr:rowOff>581025</xdr:rowOff>
    </xdr:to>
    <xdr:sp macro="" textlink="">
      <xdr:nvSpPr>
        <xdr:cNvPr id="54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352425</xdr:colOff>
      <xdr:row>18</xdr:row>
      <xdr:rowOff>581025</xdr:rowOff>
    </xdr:to>
    <xdr:sp macro="" textlink="">
      <xdr:nvSpPr>
        <xdr:cNvPr id="54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352425</xdr:colOff>
      <xdr:row>19</xdr:row>
      <xdr:rowOff>600075</xdr:rowOff>
    </xdr:to>
    <xdr:sp macro="" textlink="">
      <xdr:nvSpPr>
        <xdr:cNvPr id="54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352425</xdr:colOff>
      <xdr:row>21</xdr:row>
      <xdr:rowOff>666750</xdr:rowOff>
    </xdr:to>
    <xdr:sp macro="" textlink="">
      <xdr:nvSpPr>
        <xdr:cNvPr id="54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352425</xdr:colOff>
      <xdr:row>22</xdr:row>
      <xdr:rowOff>657225</xdr:rowOff>
    </xdr:to>
    <xdr:sp macro="" textlink="">
      <xdr:nvSpPr>
        <xdr:cNvPr id="54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352425</xdr:colOff>
      <xdr:row>22</xdr:row>
      <xdr:rowOff>657225</xdr:rowOff>
    </xdr:to>
    <xdr:sp macro="" textlink="">
      <xdr:nvSpPr>
        <xdr:cNvPr id="54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352425</xdr:colOff>
      <xdr:row>23</xdr:row>
      <xdr:rowOff>628650</xdr:rowOff>
    </xdr:to>
    <xdr:sp macro="" textlink="">
      <xdr:nvSpPr>
        <xdr:cNvPr id="54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352425</xdr:colOff>
      <xdr:row>23</xdr:row>
      <xdr:rowOff>628650</xdr:rowOff>
    </xdr:to>
    <xdr:sp macro="" textlink="">
      <xdr:nvSpPr>
        <xdr:cNvPr id="54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352425</xdr:colOff>
      <xdr:row>24</xdr:row>
      <xdr:rowOff>647700</xdr:rowOff>
    </xdr:to>
    <xdr:sp macro="" textlink="">
      <xdr:nvSpPr>
        <xdr:cNvPr id="54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352425</xdr:colOff>
      <xdr:row>25</xdr:row>
      <xdr:rowOff>600075</xdr:rowOff>
    </xdr:to>
    <xdr:sp macro="" textlink="">
      <xdr:nvSpPr>
        <xdr:cNvPr id="54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352425</xdr:colOff>
      <xdr:row>25</xdr:row>
      <xdr:rowOff>600075</xdr:rowOff>
    </xdr:to>
    <xdr:sp macro="" textlink="">
      <xdr:nvSpPr>
        <xdr:cNvPr id="54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352425</xdr:colOff>
      <xdr:row>27</xdr:row>
      <xdr:rowOff>676275</xdr:rowOff>
    </xdr:to>
    <xdr:sp macro="" textlink="">
      <xdr:nvSpPr>
        <xdr:cNvPr id="54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352425</xdr:colOff>
      <xdr:row>28</xdr:row>
      <xdr:rowOff>647700</xdr:rowOff>
    </xdr:to>
    <xdr:sp macro="" textlink="">
      <xdr:nvSpPr>
        <xdr:cNvPr id="54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352425</xdr:colOff>
      <xdr:row>29</xdr:row>
      <xdr:rowOff>666750</xdr:rowOff>
    </xdr:to>
    <xdr:sp macro="" textlink="">
      <xdr:nvSpPr>
        <xdr:cNvPr id="54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352425</xdr:colOff>
      <xdr:row>29</xdr:row>
      <xdr:rowOff>666750</xdr:rowOff>
    </xdr:to>
    <xdr:sp macro="" textlink="">
      <xdr:nvSpPr>
        <xdr:cNvPr id="54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352425</xdr:colOff>
      <xdr:row>30</xdr:row>
      <xdr:rowOff>628650</xdr:rowOff>
    </xdr:to>
    <xdr:sp macro="" textlink="">
      <xdr:nvSpPr>
        <xdr:cNvPr id="54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352425</xdr:colOff>
      <xdr:row>30</xdr:row>
      <xdr:rowOff>628650</xdr:rowOff>
    </xdr:to>
    <xdr:sp macro="" textlink="">
      <xdr:nvSpPr>
        <xdr:cNvPr id="54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352425</xdr:colOff>
      <xdr:row>31</xdr:row>
      <xdr:rowOff>714375</xdr:rowOff>
    </xdr:to>
    <xdr:sp macro="" textlink="">
      <xdr:nvSpPr>
        <xdr:cNvPr id="54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352425</xdr:colOff>
      <xdr:row>31</xdr:row>
      <xdr:rowOff>714375</xdr:rowOff>
    </xdr:to>
    <xdr:sp macro="" textlink="">
      <xdr:nvSpPr>
        <xdr:cNvPr id="54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352425</xdr:colOff>
      <xdr:row>32</xdr:row>
      <xdr:rowOff>704850</xdr:rowOff>
    </xdr:to>
    <xdr:sp macro="" textlink="">
      <xdr:nvSpPr>
        <xdr:cNvPr id="54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352425</xdr:colOff>
      <xdr:row>33</xdr:row>
      <xdr:rowOff>676275</xdr:rowOff>
    </xdr:to>
    <xdr:sp macro="" textlink="">
      <xdr:nvSpPr>
        <xdr:cNvPr id="54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352425</xdr:colOff>
      <xdr:row>35</xdr:row>
      <xdr:rowOff>628650</xdr:rowOff>
    </xdr:to>
    <xdr:sp macro="" textlink="">
      <xdr:nvSpPr>
        <xdr:cNvPr id="54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352425</xdr:colOff>
      <xdr:row>36</xdr:row>
      <xdr:rowOff>714375</xdr:rowOff>
    </xdr:to>
    <xdr:sp macro="" textlink="">
      <xdr:nvSpPr>
        <xdr:cNvPr id="54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352425</xdr:colOff>
      <xdr:row>37</xdr:row>
      <xdr:rowOff>704850</xdr:rowOff>
    </xdr:to>
    <xdr:sp macro="" textlink="">
      <xdr:nvSpPr>
        <xdr:cNvPr id="54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352425</xdr:colOff>
      <xdr:row>38</xdr:row>
      <xdr:rowOff>676275</xdr:rowOff>
    </xdr:to>
    <xdr:sp macro="" textlink="">
      <xdr:nvSpPr>
        <xdr:cNvPr id="54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352425</xdr:colOff>
      <xdr:row>39</xdr:row>
      <xdr:rowOff>695325</xdr:rowOff>
    </xdr:to>
    <xdr:sp macro="" textlink="">
      <xdr:nvSpPr>
        <xdr:cNvPr id="54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352425</xdr:colOff>
      <xdr:row>40</xdr:row>
      <xdr:rowOff>552450</xdr:rowOff>
    </xdr:to>
    <xdr:sp macro="" textlink="">
      <xdr:nvSpPr>
        <xdr:cNvPr id="54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352425</xdr:colOff>
      <xdr:row>41</xdr:row>
      <xdr:rowOff>638175</xdr:rowOff>
    </xdr:to>
    <xdr:sp macro="" textlink="">
      <xdr:nvSpPr>
        <xdr:cNvPr id="54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352425</xdr:colOff>
      <xdr:row>43</xdr:row>
      <xdr:rowOff>600075</xdr:rowOff>
    </xdr:to>
    <xdr:sp macro="" textlink="">
      <xdr:nvSpPr>
        <xdr:cNvPr id="54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352425</xdr:colOff>
      <xdr:row>45</xdr:row>
      <xdr:rowOff>590550</xdr:rowOff>
    </xdr:to>
    <xdr:sp macro="" textlink="">
      <xdr:nvSpPr>
        <xdr:cNvPr id="54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352425</xdr:colOff>
      <xdr:row>47</xdr:row>
      <xdr:rowOff>666750</xdr:rowOff>
    </xdr:to>
    <xdr:sp macro="" textlink="">
      <xdr:nvSpPr>
        <xdr:cNvPr id="54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352425</xdr:colOff>
      <xdr:row>48</xdr:row>
      <xdr:rowOff>638175</xdr:rowOff>
    </xdr:to>
    <xdr:sp macro="" textlink="">
      <xdr:nvSpPr>
        <xdr:cNvPr id="54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352425</xdr:colOff>
      <xdr:row>49</xdr:row>
      <xdr:rowOff>657225</xdr:rowOff>
    </xdr:to>
    <xdr:sp macro="" textlink="">
      <xdr:nvSpPr>
        <xdr:cNvPr id="54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352425</xdr:colOff>
      <xdr:row>50</xdr:row>
      <xdr:rowOff>609600</xdr:rowOff>
    </xdr:to>
    <xdr:sp macro="" textlink="">
      <xdr:nvSpPr>
        <xdr:cNvPr id="54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352425</xdr:colOff>
      <xdr:row>50</xdr:row>
      <xdr:rowOff>609600</xdr:rowOff>
    </xdr:to>
    <xdr:sp macro="" textlink="">
      <xdr:nvSpPr>
        <xdr:cNvPr id="54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352425</xdr:colOff>
      <xdr:row>52</xdr:row>
      <xdr:rowOff>685800</xdr:rowOff>
    </xdr:to>
    <xdr:sp macro="" textlink="">
      <xdr:nvSpPr>
        <xdr:cNvPr id="54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352425</xdr:colOff>
      <xdr:row>53</xdr:row>
      <xdr:rowOff>657225</xdr:rowOff>
    </xdr:to>
    <xdr:sp macro="" textlink="">
      <xdr:nvSpPr>
        <xdr:cNvPr id="54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352425</xdr:colOff>
      <xdr:row>54</xdr:row>
      <xdr:rowOff>676275</xdr:rowOff>
    </xdr:to>
    <xdr:sp macro="" textlink="">
      <xdr:nvSpPr>
        <xdr:cNvPr id="54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352425</xdr:colOff>
      <xdr:row>54</xdr:row>
      <xdr:rowOff>676275</xdr:rowOff>
    </xdr:to>
    <xdr:sp macro="" textlink="">
      <xdr:nvSpPr>
        <xdr:cNvPr id="54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4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4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4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4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4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4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4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4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4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4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5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5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5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5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5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5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5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5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5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5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5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5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5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5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5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5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5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5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5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5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5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5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5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5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5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5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5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5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5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5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5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5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5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5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5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5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5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5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5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5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5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5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5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5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5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5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5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5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5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5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5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5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5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5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5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5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5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5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5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5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5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5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5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5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5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5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5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5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5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5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5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5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5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5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5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5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5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5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5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5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5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5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5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5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5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5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5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5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5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5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5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5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5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5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5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5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5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5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5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5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6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6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6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6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6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6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6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6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6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6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6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6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6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6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6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6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6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6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6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6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6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6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6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6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6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6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6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6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6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6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6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6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6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6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6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6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6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6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6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6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6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6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6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6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6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6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6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6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6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6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6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6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6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6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6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6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6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6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6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6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6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6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6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6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6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6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6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6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6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6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6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6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6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6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6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6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6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6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6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6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6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6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6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6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6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6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6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6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6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6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6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6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6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6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6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6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6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6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6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6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7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7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7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7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7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7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7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7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7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7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7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7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7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7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7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7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7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7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7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7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7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7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7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7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7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7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7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7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7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7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7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7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7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7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7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7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7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7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7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7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7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7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7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7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7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7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7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7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7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7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7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7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7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7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7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7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7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7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7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7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7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7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7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7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7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7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7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7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7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7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7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7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7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7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7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7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7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7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7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7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7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7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7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7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7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7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7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7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7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7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7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7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7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7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7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7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7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7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7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7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8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8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8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8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8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8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8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8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8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8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8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8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8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8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8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8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8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8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8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8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8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8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8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8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8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8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8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8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8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8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8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8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8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8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8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8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8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8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8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8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8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8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8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8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8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8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8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8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8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8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8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8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8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8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8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8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8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8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8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8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8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8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8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8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8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8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8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8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8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8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8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8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8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8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8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8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8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8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8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8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8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8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8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8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8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8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8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8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8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8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8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8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8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8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8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8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8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8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8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8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9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9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9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9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9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9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9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9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9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9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9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9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9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9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9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9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9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9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9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9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9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9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9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9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9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9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9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9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9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9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9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9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9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9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9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9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9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9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9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9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9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9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9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9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9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9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9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9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9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9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9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9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9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9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9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9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9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9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9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9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59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59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59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59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59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59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59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59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59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59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59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59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59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59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59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59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59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59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59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59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59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59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59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59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59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59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59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59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59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59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59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59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59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59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59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59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59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59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59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59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0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0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0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0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0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0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0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0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0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0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0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0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0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0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0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0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0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0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0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0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0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0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0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0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0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0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0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0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0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0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0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0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0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0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0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0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0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0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0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0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0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0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0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0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0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0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0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0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0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0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0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0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0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0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0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0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0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0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0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0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0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0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0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0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0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0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0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0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0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0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0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0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0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0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0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0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0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0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0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0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0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0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0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0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0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0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0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0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0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0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0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0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0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0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0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0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0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0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0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0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1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1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1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1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1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1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1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1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1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1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1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1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1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1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1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1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1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1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1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1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1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1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1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1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1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1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1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1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1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1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1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1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1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1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1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1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1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1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1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1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1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1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1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1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1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1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1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1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1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1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1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1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1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1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1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1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1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1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1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1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1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1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1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1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1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1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1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1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1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1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1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1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1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1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1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1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1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1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1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1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1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1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1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1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1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1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1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1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1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1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1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1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1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1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1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1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1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1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1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1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2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2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2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2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2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2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2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2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2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2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2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2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2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2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2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2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2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2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2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2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2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2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2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2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2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2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2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2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2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2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2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2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2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2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2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2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2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2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2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2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2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2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2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2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2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2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2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2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2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2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2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2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2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2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2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2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2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2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2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2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2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2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2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2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2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2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2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2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2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2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2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2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2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2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2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2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2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2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2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2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2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2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2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2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2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2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2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2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2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2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2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2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2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2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2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2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2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2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2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2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3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3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3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3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3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3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3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3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3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3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3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3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3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3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3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3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3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3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3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3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3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3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3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3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3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3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3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3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3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3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3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3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3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3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3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3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3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3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3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3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3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3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3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3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3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3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3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3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3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3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3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3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3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3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3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3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3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3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3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3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3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3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3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3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3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3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3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3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3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3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37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37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37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37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37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37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37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37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37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37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38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38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38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38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38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38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38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38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38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38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39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39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39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39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39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39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39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39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39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39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40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40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40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40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40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40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40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40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40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40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41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41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41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41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41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41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41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41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41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41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42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42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42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42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42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42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42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42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42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42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43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43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43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43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43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43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43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43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43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43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44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44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44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44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44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44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44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44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44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44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45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45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45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45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45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45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45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45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45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45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46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46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46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46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46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46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46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46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46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46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47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47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47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47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47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47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47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47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47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47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48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48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48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48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48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48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48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48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48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48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49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49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49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49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49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49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49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49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49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49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50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50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50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50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50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50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50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50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50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50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51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51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51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51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51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51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51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51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51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51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52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52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52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52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52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52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52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52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52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52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15</xdr:row>
      <xdr:rowOff>323850</xdr:rowOff>
    </xdr:from>
    <xdr:to>
      <xdr:col>8</xdr:col>
      <xdr:colOff>361950</xdr:colOff>
      <xdr:row>15</xdr:row>
      <xdr:rowOff>666750</xdr:rowOff>
    </xdr:to>
    <xdr:sp macro="" textlink="">
      <xdr:nvSpPr>
        <xdr:cNvPr id="6530" name="Check Box 1" hidden="1">
          <a:extLst>
            <a:ext uri="{63B3BB69-23CF-44E3-9099-C40C66FF867C}">
              <a14:compatExt xmlns:a14="http://schemas.microsoft.com/office/drawing/2010/main" spid="_x0000_s520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18</xdr:row>
      <xdr:rowOff>238125</xdr:rowOff>
    </xdr:from>
    <xdr:to>
      <xdr:col>8</xdr:col>
      <xdr:colOff>361950</xdr:colOff>
      <xdr:row>18</xdr:row>
      <xdr:rowOff>590550</xdr:rowOff>
    </xdr:to>
    <xdr:sp macro="" textlink="">
      <xdr:nvSpPr>
        <xdr:cNvPr id="6531" name="Check Box 7" hidden="1">
          <a:extLst>
            <a:ext uri="{63B3BB69-23CF-44E3-9099-C40C66FF867C}">
              <a14:compatExt xmlns:a14="http://schemas.microsoft.com/office/drawing/2010/main" spid="_x0000_s520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18</xdr:row>
      <xdr:rowOff>238125</xdr:rowOff>
    </xdr:from>
    <xdr:to>
      <xdr:col>9</xdr:col>
      <xdr:colOff>361950</xdr:colOff>
      <xdr:row>18</xdr:row>
      <xdr:rowOff>590550</xdr:rowOff>
    </xdr:to>
    <xdr:sp macro="" textlink="">
      <xdr:nvSpPr>
        <xdr:cNvPr id="6532" name="Check Box 8" hidden="1">
          <a:extLst>
            <a:ext uri="{63B3BB69-23CF-44E3-9099-C40C66FF867C}">
              <a14:compatExt xmlns:a14="http://schemas.microsoft.com/office/drawing/2010/main" spid="_x0000_s520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19</xdr:row>
      <xdr:rowOff>257175</xdr:rowOff>
    </xdr:from>
    <xdr:to>
      <xdr:col>8</xdr:col>
      <xdr:colOff>361950</xdr:colOff>
      <xdr:row>19</xdr:row>
      <xdr:rowOff>600075</xdr:rowOff>
    </xdr:to>
    <xdr:sp macro="" textlink="">
      <xdr:nvSpPr>
        <xdr:cNvPr id="6533" name="Check Box 9" hidden="1">
          <a:extLst>
            <a:ext uri="{63B3BB69-23CF-44E3-9099-C40C66FF867C}">
              <a14:compatExt xmlns:a14="http://schemas.microsoft.com/office/drawing/2010/main" spid="_x0000_s520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21</xdr:row>
      <xdr:rowOff>323850</xdr:rowOff>
    </xdr:from>
    <xdr:to>
      <xdr:col>9</xdr:col>
      <xdr:colOff>361950</xdr:colOff>
      <xdr:row>21</xdr:row>
      <xdr:rowOff>666750</xdr:rowOff>
    </xdr:to>
    <xdr:sp macro="" textlink="">
      <xdr:nvSpPr>
        <xdr:cNvPr id="6534" name="Check Box 14" hidden="1">
          <a:extLst>
            <a:ext uri="{63B3BB69-23CF-44E3-9099-C40C66FF867C}">
              <a14:compatExt xmlns:a14="http://schemas.microsoft.com/office/drawing/2010/main" spid="_x0000_s52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22</xdr:row>
      <xdr:rowOff>314325</xdr:rowOff>
    </xdr:from>
    <xdr:to>
      <xdr:col>8</xdr:col>
      <xdr:colOff>361950</xdr:colOff>
      <xdr:row>22</xdr:row>
      <xdr:rowOff>647700</xdr:rowOff>
    </xdr:to>
    <xdr:sp macro="" textlink="">
      <xdr:nvSpPr>
        <xdr:cNvPr id="6535" name="Check Box 15" hidden="1">
          <a:extLst>
            <a:ext uri="{63B3BB69-23CF-44E3-9099-C40C66FF867C}">
              <a14:compatExt xmlns:a14="http://schemas.microsoft.com/office/drawing/2010/main" spid="_x0000_s520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22</xdr:row>
      <xdr:rowOff>314325</xdr:rowOff>
    </xdr:from>
    <xdr:to>
      <xdr:col>9</xdr:col>
      <xdr:colOff>361950</xdr:colOff>
      <xdr:row>22</xdr:row>
      <xdr:rowOff>647700</xdr:rowOff>
    </xdr:to>
    <xdr:sp macro="" textlink="">
      <xdr:nvSpPr>
        <xdr:cNvPr id="6536" name="Check Box 16" hidden="1">
          <a:extLst>
            <a:ext uri="{63B3BB69-23CF-44E3-9099-C40C66FF867C}">
              <a14:compatExt xmlns:a14="http://schemas.microsoft.com/office/drawing/2010/main" spid="_x0000_s520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23</xdr:row>
      <xdr:rowOff>285750</xdr:rowOff>
    </xdr:from>
    <xdr:to>
      <xdr:col>8</xdr:col>
      <xdr:colOff>361950</xdr:colOff>
      <xdr:row>23</xdr:row>
      <xdr:rowOff>638175</xdr:rowOff>
    </xdr:to>
    <xdr:sp macro="" textlink="">
      <xdr:nvSpPr>
        <xdr:cNvPr id="6537" name="Check Box 17" hidden="1">
          <a:extLst>
            <a:ext uri="{63B3BB69-23CF-44E3-9099-C40C66FF867C}">
              <a14:compatExt xmlns:a14="http://schemas.microsoft.com/office/drawing/2010/main" spid="_x0000_s520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23</xdr:row>
      <xdr:rowOff>285750</xdr:rowOff>
    </xdr:from>
    <xdr:to>
      <xdr:col>9</xdr:col>
      <xdr:colOff>361950</xdr:colOff>
      <xdr:row>23</xdr:row>
      <xdr:rowOff>638175</xdr:rowOff>
    </xdr:to>
    <xdr:sp macro="" textlink="">
      <xdr:nvSpPr>
        <xdr:cNvPr id="6538" name="Check Box 18" hidden="1">
          <a:extLst>
            <a:ext uri="{63B3BB69-23CF-44E3-9099-C40C66FF867C}">
              <a14:compatExt xmlns:a14="http://schemas.microsoft.com/office/drawing/2010/main" spid="_x0000_s52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24</xdr:row>
      <xdr:rowOff>304800</xdr:rowOff>
    </xdr:from>
    <xdr:to>
      <xdr:col>8</xdr:col>
      <xdr:colOff>361950</xdr:colOff>
      <xdr:row>24</xdr:row>
      <xdr:rowOff>647700</xdr:rowOff>
    </xdr:to>
    <xdr:sp macro="" textlink="">
      <xdr:nvSpPr>
        <xdr:cNvPr id="6539" name="Check Box 19" hidden="1">
          <a:extLst>
            <a:ext uri="{63B3BB69-23CF-44E3-9099-C40C66FF867C}">
              <a14:compatExt xmlns:a14="http://schemas.microsoft.com/office/drawing/2010/main" spid="_x0000_s521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25</xdr:row>
      <xdr:rowOff>257175</xdr:rowOff>
    </xdr:from>
    <xdr:to>
      <xdr:col>8</xdr:col>
      <xdr:colOff>361950</xdr:colOff>
      <xdr:row>25</xdr:row>
      <xdr:rowOff>600075</xdr:rowOff>
    </xdr:to>
    <xdr:sp macro="" textlink="">
      <xdr:nvSpPr>
        <xdr:cNvPr id="6540" name="Check Box 21" hidden="1">
          <a:extLst>
            <a:ext uri="{63B3BB69-23CF-44E3-9099-C40C66FF867C}">
              <a14:compatExt xmlns:a14="http://schemas.microsoft.com/office/drawing/2010/main" spid="_x0000_s521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25</xdr:row>
      <xdr:rowOff>257175</xdr:rowOff>
    </xdr:from>
    <xdr:to>
      <xdr:col>9</xdr:col>
      <xdr:colOff>361950</xdr:colOff>
      <xdr:row>25</xdr:row>
      <xdr:rowOff>600075</xdr:rowOff>
    </xdr:to>
    <xdr:sp macro="" textlink="">
      <xdr:nvSpPr>
        <xdr:cNvPr id="6541" name="Check Box 22" hidden="1">
          <a:extLst>
            <a:ext uri="{63B3BB69-23CF-44E3-9099-C40C66FF867C}">
              <a14:compatExt xmlns:a14="http://schemas.microsoft.com/office/drawing/2010/main" spid="_x0000_s521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27</xdr:row>
      <xdr:rowOff>333375</xdr:rowOff>
    </xdr:from>
    <xdr:to>
      <xdr:col>8</xdr:col>
      <xdr:colOff>361950</xdr:colOff>
      <xdr:row>27</xdr:row>
      <xdr:rowOff>685800</xdr:rowOff>
    </xdr:to>
    <xdr:sp macro="" textlink="">
      <xdr:nvSpPr>
        <xdr:cNvPr id="6542" name="Check Box 25" hidden="1">
          <a:extLst>
            <a:ext uri="{63B3BB69-23CF-44E3-9099-C40C66FF867C}">
              <a14:compatExt xmlns:a14="http://schemas.microsoft.com/office/drawing/2010/main" spid="_x0000_s521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28</xdr:row>
      <xdr:rowOff>304800</xdr:rowOff>
    </xdr:from>
    <xdr:to>
      <xdr:col>8</xdr:col>
      <xdr:colOff>361950</xdr:colOff>
      <xdr:row>28</xdr:row>
      <xdr:rowOff>647700</xdr:rowOff>
    </xdr:to>
    <xdr:sp macro="" textlink="">
      <xdr:nvSpPr>
        <xdr:cNvPr id="6543" name="Check Box 27" hidden="1">
          <a:extLst>
            <a:ext uri="{63B3BB69-23CF-44E3-9099-C40C66FF867C}">
              <a14:compatExt xmlns:a14="http://schemas.microsoft.com/office/drawing/2010/main" spid="_x0000_s521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29</xdr:row>
      <xdr:rowOff>323850</xdr:rowOff>
    </xdr:from>
    <xdr:to>
      <xdr:col>8</xdr:col>
      <xdr:colOff>361950</xdr:colOff>
      <xdr:row>29</xdr:row>
      <xdr:rowOff>666750</xdr:rowOff>
    </xdr:to>
    <xdr:sp macro="" textlink="">
      <xdr:nvSpPr>
        <xdr:cNvPr id="6544" name="Check Box 29" hidden="1">
          <a:extLst>
            <a:ext uri="{63B3BB69-23CF-44E3-9099-C40C66FF867C}">
              <a14:compatExt xmlns:a14="http://schemas.microsoft.com/office/drawing/2010/main" spid="_x0000_s521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29</xdr:row>
      <xdr:rowOff>323850</xdr:rowOff>
    </xdr:from>
    <xdr:to>
      <xdr:col>9</xdr:col>
      <xdr:colOff>361950</xdr:colOff>
      <xdr:row>29</xdr:row>
      <xdr:rowOff>666750</xdr:rowOff>
    </xdr:to>
    <xdr:sp macro="" textlink="">
      <xdr:nvSpPr>
        <xdr:cNvPr id="6545" name="Check Box 30" hidden="1">
          <a:extLst>
            <a:ext uri="{63B3BB69-23CF-44E3-9099-C40C66FF867C}">
              <a14:compatExt xmlns:a14="http://schemas.microsoft.com/office/drawing/2010/main" spid="_x0000_s521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30</xdr:row>
      <xdr:rowOff>285750</xdr:rowOff>
    </xdr:from>
    <xdr:to>
      <xdr:col>8</xdr:col>
      <xdr:colOff>361950</xdr:colOff>
      <xdr:row>30</xdr:row>
      <xdr:rowOff>638175</xdr:rowOff>
    </xdr:to>
    <xdr:sp macro="" textlink="">
      <xdr:nvSpPr>
        <xdr:cNvPr id="6546" name="Check Box 31" hidden="1">
          <a:extLst>
            <a:ext uri="{63B3BB69-23CF-44E3-9099-C40C66FF867C}">
              <a14:compatExt xmlns:a14="http://schemas.microsoft.com/office/drawing/2010/main" spid="_x0000_s521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30</xdr:row>
      <xdr:rowOff>285750</xdr:rowOff>
    </xdr:from>
    <xdr:to>
      <xdr:col>9</xdr:col>
      <xdr:colOff>361950</xdr:colOff>
      <xdr:row>30</xdr:row>
      <xdr:rowOff>638175</xdr:rowOff>
    </xdr:to>
    <xdr:sp macro="" textlink="">
      <xdr:nvSpPr>
        <xdr:cNvPr id="6547" name="Check Box 32" hidden="1">
          <a:extLst>
            <a:ext uri="{63B3BB69-23CF-44E3-9099-C40C66FF867C}">
              <a14:compatExt xmlns:a14="http://schemas.microsoft.com/office/drawing/2010/main" spid="_x0000_s521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31</xdr:row>
      <xdr:rowOff>371475</xdr:rowOff>
    </xdr:from>
    <xdr:to>
      <xdr:col>8</xdr:col>
      <xdr:colOff>361950</xdr:colOff>
      <xdr:row>31</xdr:row>
      <xdr:rowOff>714375</xdr:rowOff>
    </xdr:to>
    <xdr:sp macro="" textlink="">
      <xdr:nvSpPr>
        <xdr:cNvPr id="6548" name="Check Box 33" hidden="1">
          <a:extLst>
            <a:ext uri="{63B3BB69-23CF-44E3-9099-C40C66FF867C}">
              <a14:compatExt xmlns:a14="http://schemas.microsoft.com/office/drawing/2010/main" spid="_x0000_s521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31</xdr:row>
      <xdr:rowOff>371475</xdr:rowOff>
    </xdr:from>
    <xdr:to>
      <xdr:col>9</xdr:col>
      <xdr:colOff>361950</xdr:colOff>
      <xdr:row>31</xdr:row>
      <xdr:rowOff>714375</xdr:rowOff>
    </xdr:to>
    <xdr:sp macro="" textlink="">
      <xdr:nvSpPr>
        <xdr:cNvPr id="6549" name="Check Box 34" hidden="1">
          <a:extLst>
            <a:ext uri="{63B3BB69-23CF-44E3-9099-C40C66FF867C}">
              <a14:compatExt xmlns:a14="http://schemas.microsoft.com/office/drawing/2010/main" spid="_x0000_s522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32</xdr:row>
      <xdr:rowOff>361950</xdr:rowOff>
    </xdr:from>
    <xdr:to>
      <xdr:col>8</xdr:col>
      <xdr:colOff>361950</xdr:colOff>
      <xdr:row>32</xdr:row>
      <xdr:rowOff>695325</xdr:rowOff>
    </xdr:to>
    <xdr:sp macro="" textlink="">
      <xdr:nvSpPr>
        <xdr:cNvPr id="6550" name="Check Box 35" hidden="1">
          <a:extLst>
            <a:ext uri="{63B3BB69-23CF-44E3-9099-C40C66FF867C}">
              <a14:compatExt xmlns:a14="http://schemas.microsoft.com/office/drawing/2010/main" spid="_x0000_s522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33</xdr:row>
      <xdr:rowOff>333375</xdr:rowOff>
    </xdr:from>
    <xdr:to>
      <xdr:col>8</xdr:col>
      <xdr:colOff>361950</xdr:colOff>
      <xdr:row>33</xdr:row>
      <xdr:rowOff>685800</xdr:rowOff>
    </xdr:to>
    <xdr:sp macro="" textlink="">
      <xdr:nvSpPr>
        <xdr:cNvPr id="6551" name="Check Box 37" hidden="1">
          <a:extLst>
            <a:ext uri="{63B3BB69-23CF-44E3-9099-C40C66FF867C}">
              <a14:compatExt xmlns:a14="http://schemas.microsoft.com/office/drawing/2010/main" spid="_x0000_s522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35</xdr:row>
      <xdr:rowOff>285750</xdr:rowOff>
    </xdr:from>
    <xdr:to>
      <xdr:col>9</xdr:col>
      <xdr:colOff>361950</xdr:colOff>
      <xdr:row>35</xdr:row>
      <xdr:rowOff>638175</xdr:rowOff>
    </xdr:to>
    <xdr:sp macro="" textlink="">
      <xdr:nvSpPr>
        <xdr:cNvPr id="6552" name="Check Box 42" hidden="1">
          <a:extLst>
            <a:ext uri="{63B3BB69-23CF-44E3-9099-C40C66FF867C}">
              <a14:compatExt xmlns:a14="http://schemas.microsoft.com/office/drawing/2010/main" spid="_x0000_s522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36</xdr:row>
      <xdr:rowOff>371475</xdr:rowOff>
    </xdr:from>
    <xdr:to>
      <xdr:col>9</xdr:col>
      <xdr:colOff>361950</xdr:colOff>
      <xdr:row>36</xdr:row>
      <xdr:rowOff>714375</xdr:rowOff>
    </xdr:to>
    <xdr:sp macro="" textlink="">
      <xdr:nvSpPr>
        <xdr:cNvPr id="6553" name="Check Box 44" hidden="1">
          <a:extLst>
            <a:ext uri="{63B3BB69-23CF-44E3-9099-C40C66FF867C}">
              <a14:compatExt xmlns:a14="http://schemas.microsoft.com/office/drawing/2010/main" spid="_x0000_s522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37</xdr:row>
      <xdr:rowOff>361950</xdr:rowOff>
    </xdr:from>
    <xdr:to>
      <xdr:col>8</xdr:col>
      <xdr:colOff>361950</xdr:colOff>
      <xdr:row>37</xdr:row>
      <xdr:rowOff>695325</xdr:rowOff>
    </xdr:to>
    <xdr:sp macro="" textlink="">
      <xdr:nvSpPr>
        <xdr:cNvPr id="6554" name="Check Box 45" hidden="1">
          <a:extLst>
            <a:ext uri="{63B3BB69-23CF-44E3-9099-C40C66FF867C}">
              <a14:compatExt xmlns:a14="http://schemas.microsoft.com/office/drawing/2010/main" spid="_x0000_s522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38</xdr:row>
      <xdr:rowOff>333375</xdr:rowOff>
    </xdr:from>
    <xdr:to>
      <xdr:col>9</xdr:col>
      <xdr:colOff>361950</xdr:colOff>
      <xdr:row>38</xdr:row>
      <xdr:rowOff>685800</xdr:rowOff>
    </xdr:to>
    <xdr:sp macro="" textlink="">
      <xdr:nvSpPr>
        <xdr:cNvPr id="6555" name="Check Box 48" hidden="1">
          <a:extLst>
            <a:ext uri="{63B3BB69-23CF-44E3-9099-C40C66FF867C}">
              <a14:compatExt xmlns:a14="http://schemas.microsoft.com/office/drawing/2010/main" spid="_x0000_s522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39</xdr:row>
      <xdr:rowOff>352425</xdr:rowOff>
    </xdr:from>
    <xdr:to>
      <xdr:col>8</xdr:col>
      <xdr:colOff>361950</xdr:colOff>
      <xdr:row>39</xdr:row>
      <xdr:rowOff>695325</xdr:rowOff>
    </xdr:to>
    <xdr:sp macro="" textlink="">
      <xdr:nvSpPr>
        <xdr:cNvPr id="6556" name="Check Box 49" hidden="1">
          <a:extLst>
            <a:ext uri="{63B3BB69-23CF-44E3-9099-C40C66FF867C}">
              <a14:compatExt xmlns:a14="http://schemas.microsoft.com/office/drawing/2010/main" spid="_x0000_s522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40</xdr:row>
      <xdr:rowOff>209550</xdr:rowOff>
    </xdr:from>
    <xdr:to>
      <xdr:col>8</xdr:col>
      <xdr:colOff>361950</xdr:colOff>
      <xdr:row>40</xdr:row>
      <xdr:rowOff>552450</xdr:rowOff>
    </xdr:to>
    <xdr:sp macro="" textlink="">
      <xdr:nvSpPr>
        <xdr:cNvPr id="6557" name="Check Box 51" hidden="1">
          <a:extLst>
            <a:ext uri="{63B3BB69-23CF-44E3-9099-C40C66FF867C}">
              <a14:compatExt xmlns:a14="http://schemas.microsoft.com/office/drawing/2010/main" spid="_x0000_s522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41</xdr:row>
      <xdr:rowOff>295275</xdr:rowOff>
    </xdr:from>
    <xdr:to>
      <xdr:col>8</xdr:col>
      <xdr:colOff>361950</xdr:colOff>
      <xdr:row>41</xdr:row>
      <xdr:rowOff>647700</xdr:rowOff>
    </xdr:to>
    <xdr:sp macro="" textlink="">
      <xdr:nvSpPr>
        <xdr:cNvPr id="6558" name="Check Box 53" hidden="1">
          <a:extLst>
            <a:ext uri="{63B3BB69-23CF-44E3-9099-C40C66FF867C}">
              <a14:compatExt xmlns:a14="http://schemas.microsoft.com/office/drawing/2010/main" spid="_x0000_s522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43</xdr:row>
      <xdr:rowOff>257175</xdr:rowOff>
    </xdr:from>
    <xdr:to>
      <xdr:col>8</xdr:col>
      <xdr:colOff>361950</xdr:colOff>
      <xdr:row>43</xdr:row>
      <xdr:rowOff>600075</xdr:rowOff>
    </xdr:to>
    <xdr:sp macro="" textlink="">
      <xdr:nvSpPr>
        <xdr:cNvPr id="6559" name="Check Box 57" hidden="1">
          <a:extLst>
            <a:ext uri="{63B3BB69-23CF-44E3-9099-C40C66FF867C}">
              <a14:compatExt xmlns:a14="http://schemas.microsoft.com/office/drawing/2010/main" spid="_x0000_s523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45</xdr:row>
      <xdr:rowOff>247650</xdr:rowOff>
    </xdr:from>
    <xdr:to>
      <xdr:col>8</xdr:col>
      <xdr:colOff>361950</xdr:colOff>
      <xdr:row>45</xdr:row>
      <xdr:rowOff>600075</xdr:rowOff>
    </xdr:to>
    <xdr:sp macro="" textlink="">
      <xdr:nvSpPr>
        <xdr:cNvPr id="6560" name="Check Box 61" hidden="1">
          <a:extLst>
            <a:ext uri="{63B3BB69-23CF-44E3-9099-C40C66FF867C}">
              <a14:compatExt xmlns:a14="http://schemas.microsoft.com/office/drawing/2010/main" spid="_x0000_s5231"/>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47</xdr:row>
      <xdr:rowOff>323850</xdr:rowOff>
    </xdr:from>
    <xdr:to>
      <xdr:col>9</xdr:col>
      <xdr:colOff>361950</xdr:colOff>
      <xdr:row>47</xdr:row>
      <xdr:rowOff>666750</xdr:rowOff>
    </xdr:to>
    <xdr:sp macro="" textlink="">
      <xdr:nvSpPr>
        <xdr:cNvPr id="6561" name="Check Box 66" hidden="1">
          <a:extLst>
            <a:ext uri="{63B3BB69-23CF-44E3-9099-C40C66FF867C}">
              <a14:compatExt xmlns:a14="http://schemas.microsoft.com/office/drawing/2010/main" spid="_x0000_s5232"/>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48</xdr:row>
      <xdr:rowOff>295275</xdr:rowOff>
    </xdr:from>
    <xdr:to>
      <xdr:col>9</xdr:col>
      <xdr:colOff>361950</xdr:colOff>
      <xdr:row>48</xdr:row>
      <xdr:rowOff>647700</xdr:rowOff>
    </xdr:to>
    <xdr:sp macro="" textlink="">
      <xdr:nvSpPr>
        <xdr:cNvPr id="6562" name="Check Box 68" hidden="1">
          <a:extLst>
            <a:ext uri="{63B3BB69-23CF-44E3-9099-C40C66FF867C}">
              <a14:compatExt xmlns:a14="http://schemas.microsoft.com/office/drawing/2010/main" spid="_x0000_s5233"/>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49</xdr:row>
      <xdr:rowOff>314325</xdr:rowOff>
    </xdr:from>
    <xdr:to>
      <xdr:col>9</xdr:col>
      <xdr:colOff>361950</xdr:colOff>
      <xdr:row>49</xdr:row>
      <xdr:rowOff>647700</xdr:rowOff>
    </xdr:to>
    <xdr:sp macro="" textlink="">
      <xdr:nvSpPr>
        <xdr:cNvPr id="6563" name="Check Box 70" hidden="1">
          <a:extLst>
            <a:ext uri="{63B3BB69-23CF-44E3-9099-C40C66FF867C}">
              <a14:compatExt xmlns:a14="http://schemas.microsoft.com/office/drawing/2010/main" spid="_x0000_s5234"/>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50</xdr:row>
      <xdr:rowOff>266700</xdr:rowOff>
    </xdr:from>
    <xdr:to>
      <xdr:col>8</xdr:col>
      <xdr:colOff>361950</xdr:colOff>
      <xdr:row>50</xdr:row>
      <xdr:rowOff>600075</xdr:rowOff>
    </xdr:to>
    <xdr:sp macro="" textlink="">
      <xdr:nvSpPr>
        <xdr:cNvPr id="6564" name="Check Box 71" hidden="1">
          <a:extLst>
            <a:ext uri="{63B3BB69-23CF-44E3-9099-C40C66FF867C}">
              <a14:compatExt xmlns:a14="http://schemas.microsoft.com/office/drawing/2010/main" spid="_x0000_s523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50</xdr:row>
      <xdr:rowOff>266700</xdr:rowOff>
    </xdr:from>
    <xdr:to>
      <xdr:col>9</xdr:col>
      <xdr:colOff>361950</xdr:colOff>
      <xdr:row>50</xdr:row>
      <xdr:rowOff>600075</xdr:rowOff>
    </xdr:to>
    <xdr:sp macro="" textlink="">
      <xdr:nvSpPr>
        <xdr:cNvPr id="6565" name="Check Box 72" hidden="1">
          <a:extLst>
            <a:ext uri="{63B3BB69-23CF-44E3-9099-C40C66FF867C}">
              <a14:compatExt xmlns:a14="http://schemas.microsoft.com/office/drawing/2010/main" spid="_x0000_s5236"/>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52</xdr:row>
      <xdr:rowOff>342900</xdr:rowOff>
    </xdr:from>
    <xdr:to>
      <xdr:col>9</xdr:col>
      <xdr:colOff>361950</xdr:colOff>
      <xdr:row>52</xdr:row>
      <xdr:rowOff>695325</xdr:rowOff>
    </xdr:to>
    <xdr:sp macro="" textlink="">
      <xdr:nvSpPr>
        <xdr:cNvPr id="6566" name="Check Box 76" hidden="1">
          <a:extLst>
            <a:ext uri="{63B3BB69-23CF-44E3-9099-C40C66FF867C}">
              <a14:compatExt xmlns:a14="http://schemas.microsoft.com/office/drawing/2010/main" spid="_x0000_s5237"/>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53</xdr:row>
      <xdr:rowOff>314325</xdr:rowOff>
    </xdr:from>
    <xdr:to>
      <xdr:col>8</xdr:col>
      <xdr:colOff>361950</xdr:colOff>
      <xdr:row>53</xdr:row>
      <xdr:rowOff>647700</xdr:rowOff>
    </xdr:to>
    <xdr:sp macro="" textlink="">
      <xdr:nvSpPr>
        <xdr:cNvPr id="6567" name="Check Box 77" hidden="1">
          <a:extLst>
            <a:ext uri="{63B3BB69-23CF-44E3-9099-C40C66FF867C}">
              <a14:compatExt xmlns:a14="http://schemas.microsoft.com/office/drawing/2010/main" spid="_x0000_s5238"/>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54</xdr:row>
      <xdr:rowOff>333375</xdr:rowOff>
    </xdr:from>
    <xdr:to>
      <xdr:col>8</xdr:col>
      <xdr:colOff>361950</xdr:colOff>
      <xdr:row>54</xdr:row>
      <xdr:rowOff>685800</xdr:rowOff>
    </xdr:to>
    <xdr:sp macro="" textlink="">
      <xdr:nvSpPr>
        <xdr:cNvPr id="6568" name="Check Box 79" hidden="1">
          <a:extLst>
            <a:ext uri="{63B3BB69-23CF-44E3-9099-C40C66FF867C}">
              <a14:compatExt xmlns:a14="http://schemas.microsoft.com/office/drawing/2010/main" spid="_x0000_s523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161925</xdr:colOff>
      <xdr:row>54</xdr:row>
      <xdr:rowOff>333375</xdr:rowOff>
    </xdr:from>
    <xdr:to>
      <xdr:col>9</xdr:col>
      <xdr:colOff>361950</xdr:colOff>
      <xdr:row>54</xdr:row>
      <xdr:rowOff>685800</xdr:rowOff>
    </xdr:to>
    <xdr:sp macro="" textlink="">
      <xdr:nvSpPr>
        <xdr:cNvPr id="6569" name="Check Box 80" hidden="1">
          <a:extLst>
            <a:ext uri="{63B3BB69-23CF-44E3-9099-C40C66FF867C}">
              <a14:compatExt xmlns:a14="http://schemas.microsoft.com/office/drawing/2010/main" spid="_x0000_s524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161925</xdr:colOff>
          <xdr:row>15</xdr:row>
          <xdr:rowOff>323850</xdr:rowOff>
        </xdr:from>
        <xdr:to>
          <xdr:col>8</xdr:col>
          <xdr:colOff>361950</xdr:colOff>
          <xdr:row>15</xdr:row>
          <xdr:rowOff>666750</xdr:rowOff>
        </xdr:to>
        <xdr:sp macro="" textlink="">
          <xdr:nvSpPr>
            <xdr:cNvPr id="6570" name="Check Box 1" hidden="1">
              <a:extLst>
                <a:ext uri="{63B3BB69-23CF-44E3-9099-C40C66FF867C}">
                  <a14:compatExt spid="_x0000_s520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238125</xdr:rowOff>
        </xdr:from>
        <xdr:to>
          <xdr:col>8</xdr:col>
          <xdr:colOff>361950</xdr:colOff>
          <xdr:row>18</xdr:row>
          <xdr:rowOff>590550</xdr:rowOff>
        </xdr:to>
        <xdr:sp macro="" textlink="">
          <xdr:nvSpPr>
            <xdr:cNvPr id="6571" name="Check Box 7" hidden="1">
              <a:extLst>
                <a:ext uri="{63B3BB69-23CF-44E3-9099-C40C66FF867C}">
                  <a14:compatExt spid="_x0000_s520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xdr:row>
          <xdr:rowOff>238125</xdr:rowOff>
        </xdr:from>
        <xdr:to>
          <xdr:col>9</xdr:col>
          <xdr:colOff>361950</xdr:colOff>
          <xdr:row>18</xdr:row>
          <xdr:rowOff>590550</xdr:rowOff>
        </xdr:to>
        <xdr:sp macro="" textlink="">
          <xdr:nvSpPr>
            <xdr:cNvPr id="6572" name="Check Box 8" hidden="1">
              <a:extLst>
                <a:ext uri="{63B3BB69-23CF-44E3-9099-C40C66FF867C}">
                  <a14:compatExt spid="_x0000_s520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xdr:row>
          <xdr:rowOff>257175</xdr:rowOff>
        </xdr:from>
        <xdr:to>
          <xdr:col>8</xdr:col>
          <xdr:colOff>361950</xdr:colOff>
          <xdr:row>19</xdr:row>
          <xdr:rowOff>600075</xdr:rowOff>
        </xdr:to>
        <xdr:sp macro="" textlink="">
          <xdr:nvSpPr>
            <xdr:cNvPr id="6573" name="Check Box 9" hidden="1">
              <a:extLst>
                <a:ext uri="{63B3BB69-23CF-44E3-9099-C40C66FF867C}">
                  <a14:compatExt spid="_x0000_s520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xdr:row>
          <xdr:rowOff>323850</xdr:rowOff>
        </xdr:from>
        <xdr:to>
          <xdr:col>9</xdr:col>
          <xdr:colOff>361950</xdr:colOff>
          <xdr:row>21</xdr:row>
          <xdr:rowOff>666750</xdr:rowOff>
        </xdr:to>
        <xdr:sp macro="" textlink="">
          <xdr:nvSpPr>
            <xdr:cNvPr id="6574" name="Check Box 14" hidden="1">
              <a:extLst>
                <a:ext uri="{63B3BB69-23CF-44E3-9099-C40C66FF867C}">
                  <a14:compatExt spid="_x0000_s52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xdr:row>
          <xdr:rowOff>314325</xdr:rowOff>
        </xdr:from>
        <xdr:to>
          <xdr:col>8</xdr:col>
          <xdr:colOff>361950</xdr:colOff>
          <xdr:row>22</xdr:row>
          <xdr:rowOff>647700</xdr:rowOff>
        </xdr:to>
        <xdr:sp macro="" textlink="">
          <xdr:nvSpPr>
            <xdr:cNvPr id="6575" name="Check Box 15" hidden="1">
              <a:extLst>
                <a:ext uri="{63B3BB69-23CF-44E3-9099-C40C66FF867C}">
                  <a14:compatExt spid="_x0000_s520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22</xdr:row>
          <xdr:rowOff>314325</xdr:rowOff>
        </xdr:from>
        <xdr:to>
          <xdr:col>9</xdr:col>
          <xdr:colOff>361950</xdr:colOff>
          <xdr:row>22</xdr:row>
          <xdr:rowOff>647700</xdr:rowOff>
        </xdr:to>
        <xdr:sp macro="" textlink="">
          <xdr:nvSpPr>
            <xdr:cNvPr id="6576" name="Check Box 16" hidden="1">
              <a:extLst>
                <a:ext uri="{63B3BB69-23CF-44E3-9099-C40C66FF867C}">
                  <a14:compatExt spid="_x0000_s520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23</xdr:row>
          <xdr:rowOff>285750</xdr:rowOff>
        </xdr:from>
        <xdr:to>
          <xdr:col>8</xdr:col>
          <xdr:colOff>361950</xdr:colOff>
          <xdr:row>23</xdr:row>
          <xdr:rowOff>638175</xdr:rowOff>
        </xdr:to>
        <xdr:sp macro="" textlink="">
          <xdr:nvSpPr>
            <xdr:cNvPr id="6577" name="Check Box 17" hidden="1">
              <a:extLst>
                <a:ext uri="{63B3BB69-23CF-44E3-9099-C40C66FF867C}">
                  <a14:compatExt spid="_x0000_s520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23</xdr:row>
          <xdr:rowOff>285750</xdr:rowOff>
        </xdr:from>
        <xdr:to>
          <xdr:col>9</xdr:col>
          <xdr:colOff>361950</xdr:colOff>
          <xdr:row>23</xdr:row>
          <xdr:rowOff>638175</xdr:rowOff>
        </xdr:to>
        <xdr:sp macro="" textlink="">
          <xdr:nvSpPr>
            <xdr:cNvPr id="6578" name="Check Box 18" hidden="1">
              <a:extLst>
                <a:ext uri="{63B3BB69-23CF-44E3-9099-C40C66FF867C}">
                  <a14:compatExt spid="_x0000_s520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xdr:row>
          <xdr:rowOff>304800</xdr:rowOff>
        </xdr:from>
        <xdr:to>
          <xdr:col>8</xdr:col>
          <xdr:colOff>361950</xdr:colOff>
          <xdr:row>24</xdr:row>
          <xdr:rowOff>647700</xdr:rowOff>
        </xdr:to>
        <xdr:sp macro="" textlink="">
          <xdr:nvSpPr>
            <xdr:cNvPr id="6579" name="Check Box 19" hidden="1">
              <a:extLst>
                <a:ext uri="{63B3BB69-23CF-44E3-9099-C40C66FF867C}">
                  <a14:compatExt spid="_x0000_s521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25</xdr:row>
          <xdr:rowOff>257175</xdr:rowOff>
        </xdr:from>
        <xdr:to>
          <xdr:col>8</xdr:col>
          <xdr:colOff>361950</xdr:colOff>
          <xdr:row>25</xdr:row>
          <xdr:rowOff>600075</xdr:rowOff>
        </xdr:to>
        <xdr:sp macro="" textlink="">
          <xdr:nvSpPr>
            <xdr:cNvPr id="6580" name="Check Box 21" hidden="1">
              <a:extLst>
                <a:ext uri="{63B3BB69-23CF-44E3-9099-C40C66FF867C}">
                  <a14:compatExt spid="_x0000_s521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25</xdr:row>
          <xdr:rowOff>257175</xdr:rowOff>
        </xdr:from>
        <xdr:to>
          <xdr:col>9</xdr:col>
          <xdr:colOff>361950</xdr:colOff>
          <xdr:row>25</xdr:row>
          <xdr:rowOff>600075</xdr:rowOff>
        </xdr:to>
        <xdr:sp macro="" textlink="">
          <xdr:nvSpPr>
            <xdr:cNvPr id="6581" name="Check Box 22" hidden="1">
              <a:extLst>
                <a:ext uri="{63B3BB69-23CF-44E3-9099-C40C66FF867C}">
                  <a14:compatExt spid="_x0000_s521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xdr:row>
          <xdr:rowOff>333375</xdr:rowOff>
        </xdr:from>
        <xdr:to>
          <xdr:col>8</xdr:col>
          <xdr:colOff>361950</xdr:colOff>
          <xdr:row>27</xdr:row>
          <xdr:rowOff>685800</xdr:rowOff>
        </xdr:to>
        <xdr:sp macro="" textlink="">
          <xdr:nvSpPr>
            <xdr:cNvPr id="6582" name="Check Box 25" hidden="1">
              <a:extLst>
                <a:ext uri="{63B3BB69-23CF-44E3-9099-C40C66FF867C}">
                  <a14:compatExt spid="_x0000_s521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xdr:row>
          <xdr:rowOff>304800</xdr:rowOff>
        </xdr:from>
        <xdr:to>
          <xdr:col>8</xdr:col>
          <xdr:colOff>361950</xdr:colOff>
          <xdr:row>28</xdr:row>
          <xdr:rowOff>647700</xdr:rowOff>
        </xdr:to>
        <xdr:sp macro="" textlink="">
          <xdr:nvSpPr>
            <xdr:cNvPr id="6583" name="Check Box 27" hidden="1">
              <a:extLst>
                <a:ext uri="{63B3BB69-23CF-44E3-9099-C40C66FF867C}">
                  <a14:compatExt spid="_x0000_s521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xdr:row>
          <xdr:rowOff>323850</xdr:rowOff>
        </xdr:from>
        <xdr:to>
          <xdr:col>8</xdr:col>
          <xdr:colOff>361950</xdr:colOff>
          <xdr:row>29</xdr:row>
          <xdr:rowOff>666750</xdr:rowOff>
        </xdr:to>
        <xdr:sp macro="" textlink="">
          <xdr:nvSpPr>
            <xdr:cNvPr id="6584" name="Check Box 29" hidden="1">
              <a:extLst>
                <a:ext uri="{63B3BB69-23CF-44E3-9099-C40C66FF867C}">
                  <a14:compatExt spid="_x0000_s521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323850</xdr:rowOff>
        </xdr:from>
        <xdr:to>
          <xdr:col>9</xdr:col>
          <xdr:colOff>361950</xdr:colOff>
          <xdr:row>29</xdr:row>
          <xdr:rowOff>666750</xdr:rowOff>
        </xdr:to>
        <xdr:sp macro="" textlink="">
          <xdr:nvSpPr>
            <xdr:cNvPr id="6585" name="Check Box 30" hidden="1">
              <a:extLst>
                <a:ext uri="{63B3BB69-23CF-44E3-9099-C40C66FF867C}">
                  <a14:compatExt spid="_x0000_s521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xdr:row>
          <xdr:rowOff>285750</xdr:rowOff>
        </xdr:from>
        <xdr:to>
          <xdr:col>8</xdr:col>
          <xdr:colOff>361950</xdr:colOff>
          <xdr:row>30</xdr:row>
          <xdr:rowOff>638175</xdr:rowOff>
        </xdr:to>
        <xdr:sp macro="" textlink="">
          <xdr:nvSpPr>
            <xdr:cNvPr id="6586" name="Check Box 31" hidden="1">
              <a:extLst>
                <a:ext uri="{63B3BB69-23CF-44E3-9099-C40C66FF867C}">
                  <a14:compatExt spid="_x0000_s521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30</xdr:row>
          <xdr:rowOff>285750</xdr:rowOff>
        </xdr:from>
        <xdr:to>
          <xdr:col>9</xdr:col>
          <xdr:colOff>361950</xdr:colOff>
          <xdr:row>30</xdr:row>
          <xdr:rowOff>638175</xdr:rowOff>
        </xdr:to>
        <xdr:sp macro="" textlink="">
          <xdr:nvSpPr>
            <xdr:cNvPr id="6587" name="Check Box 32" hidden="1">
              <a:extLst>
                <a:ext uri="{63B3BB69-23CF-44E3-9099-C40C66FF867C}">
                  <a14:compatExt spid="_x0000_s521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xdr:row>
          <xdr:rowOff>371475</xdr:rowOff>
        </xdr:from>
        <xdr:to>
          <xdr:col>8</xdr:col>
          <xdr:colOff>361950</xdr:colOff>
          <xdr:row>31</xdr:row>
          <xdr:rowOff>714375</xdr:rowOff>
        </xdr:to>
        <xdr:sp macro="" textlink="">
          <xdr:nvSpPr>
            <xdr:cNvPr id="6588" name="Check Box 33" hidden="1">
              <a:extLst>
                <a:ext uri="{63B3BB69-23CF-44E3-9099-C40C66FF867C}">
                  <a14:compatExt spid="_x0000_s521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xdr:row>
          <xdr:rowOff>371475</xdr:rowOff>
        </xdr:from>
        <xdr:to>
          <xdr:col>9</xdr:col>
          <xdr:colOff>361950</xdr:colOff>
          <xdr:row>31</xdr:row>
          <xdr:rowOff>714375</xdr:rowOff>
        </xdr:to>
        <xdr:sp macro="" textlink="">
          <xdr:nvSpPr>
            <xdr:cNvPr id="6589" name="Check Box 34" hidden="1">
              <a:extLst>
                <a:ext uri="{63B3BB69-23CF-44E3-9099-C40C66FF867C}">
                  <a14:compatExt spid="_x0000_s522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32</xdr:row>
          <xdr:rowOff>361950</xdr:rowOff>
        </xdr:from>
        <xdr:to>
          <xdr:col>8</xdr:col>
          <xdr:colOff>361950</xdr:colOff>
          <xdr:row>32</xdr:row>
          <xdr:rowOff>695325</xdr:rowOff>
        </xdr:to>
        <xdr:sp macro="" textlink="">
          <xdr:nvSpPr>
            <xdr:cNvPr id="6590" name="Check Box 35" hidden="1">
              <a:extLst>
                <a:ext uri="{63B3BB69-23CF-44E3-9099-C40C66FF867C}">
                  <a14:compatExt spid="_x0000_s52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33</xdr:row>
          <xdr:rowOff>333375</xdr:rowOff>
        </xdr:from>
        <xdr:to>
          <xdr:col>8</xdr:col>
          <xdr:colOff>361950</xdr:colOff>
          <xdr:row>33</xdr:row>
          <xdr:rowOff>685800</xdr:rowOff>
        </xdr:to>
        <xdr:sp macro="" textlink="">
          <xdr:nvSpPr>
            <xdr:cNvPr id="6591" name="Check Box 37" hidden="1">
              <a:extLst>
                <a:ext uri="{63B3BB69-23CF-44E3-9099-C40C66FF867C}">
                  <a14:compatExt spid="_x0000_s522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35</xdr:row>
          <xdr:rowOff>285750</xdr:rowOff>
        </xdr:from>
        <xdr:to>
          <xdr:col>9</xdr:col>
          <xdr:colOff>361950</xdr:colOff>
          <xdr:row>35</xdr:row>
          <xdr:rowOff>638175</xdr:rowOff>
        </xdr:to>
        <xdr:sp macro="" textlink="">
          <xdr:nvSpPr>
            <xdr:cNvPr id="6592" name="Check Box 42" hidden="1">
              <a:extLst>
                <a:ext uri="{63B3BB69-23CF-44E3-9099-C40C66FF867C}">
                  <a14:compatExt spid="_x0000_s522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36</xdr:row>
          <xdr:rowOff>371475</xdr:rowOff>
        </xdr:from>
        <xdr:to>
          <xdr:col>9</xdr:col>
          <xdr:colOff>361950</xdr:colOff>
          <xdr:row>36</xdr:row>
          <xdr:rowOff>714375</xdr:rowOff>
        </xdr:to>
        <xdr:sp macro="" textlink="">
          <xdr:nvSpPr>
            <xdr:cNvPr id="6593" name="Check Box 44" hidden="1">
              <a:extLst>
                <a:ext uri="{63B3BB69-23CF-44E3-9099-C40C66FF867C}">
                  <a14:compatExt spid="_x0000_s522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37</xdr:row>
          <xdr:rowOff>361950</xdr:rowOff>
        </xdr:from>
        <xdr:to>
          <xdr:col>8</xdr:col>
          <xdr:colOff>361950</xdr:colOff>
          <xdr:row>37</xdr:row>
          <xdr:rowOff>695325</xdr:rowOff>
        </xdr:to>
        <xdr:sp macro="" textlink="">
          <xdr:nvSpPr>
            <xdr:cNvPr id="6594" name="Check Box 45" hidden="1">
              <a:extLst>
                <a:ext uri="{63B3BB69-23CF-44E3-9099-C40C66FF867C}">
                  <a14:compatExt spid="_x0000_s52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38</xdr:row>
          <xdr:rowOff>333375</xdr:rowOff>
        </xdr:from>
        <xdr:to>
          <xdr:col>9</xdr:col>
          <xdr:colOff>361950</xdr:colOff>
          <xdr:row>38</xdr:row>
          <xdr:rowOff>685800</xdr:rowOff>
        </xdr:to>
        <xdr:sp macro="" textlink="">
          <xdr:nvSpPr>
            <xdr:cNvPr id="6595" name="Check Box 48" hidden="1">
              <a:extLst>
                <a:ext uri="{63B3BB69-23CF-44E3-9099-C40C66FF867C}">
                  <a14:compatExt spid="_x0000_s52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39</xdr:row>
          <xdr:rowOff>352425</xdr:rowOff>
        </xdr:from>
        <xdr:to>
          <xdr:col>8</xdr:col>
          <xdr:colOff>361950</xdr:colOff>
          <xdr:row>39</xdr:row>
          <xdr:rowOff>695325</xdr:rowOff>
        </xdr:to>
        <xdr:sp macro="" textlink="">
          <xdr:nvSpPr>
            <xdr:cNvPr id="6596" name="Check Box 49" hidden="1">
              <a:extLst>
                <a:ext uri="{63B3BB69-23CF-44E3-9099-C40C66FF867C}">
                  <a14:compatExt spid="_x0000_s52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40</xdr:row>
          <xdr:rowOff>209550</xdr:rowOff>
        </xdr:from>
        <xdr:to>
          <xdr:col>8</xdr:col>
          <xdr:colOff>361950</xdr:colOff>
          <xdr:row>40</xdr:row>
          <xdr:rowOff>552450</xdr:rowOff>
        </xdr:to>
        <xdr:sp macro="" textlink="">
          <xdr:nvSpPr>
            <xdr:cNvPr id="6597" name="Check Box 51" hidden="1">
              <a:extLst>
                <a:ext uri="{63B3BB69-23CF-44E3-9099-C40C66FF867C}">
                  <a14:compatExt spid="_x0000_s522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41</xdr:row>
          <xdr:rowOff>295275</xdr:rowOff>
        </xdr:from>
        <xdr:to>
          <xdr:col>8</xdr:col>
          <xdr:colOff>361950</xdr:colOff>
          <xdr:row>41</xdr:row>
          <xdr:rowOff>647700</xdr:rowOff>
        </xdr:to>
        <xdr:sp macro="" textlink="">
          <xdr:nvSpPr>
            <xdr:cNvPr id="6598" name="Check Box 53" hidden="1">
              <a:extLst>
                <a:ext uri="{63B3BB69-23CF-44E3-9099-C40C66FF867C}">
                  <a14:compatExt spid="_x0000_s52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43</xdr:row>
          <xdr:rowOff>257175</xdr:rowOff>
        </xdr:from>
        <xdr:to>
          <xdr:col>8</xdr:col>
          <xdr:colOff>361950</xdr:colOff>
          <xdr:row>43</xdr:row>
          <xdr:rowOff>600075</xdr:rowOff>
        </xdr:to>
        <xdr:sp macro="" textlink="">
          <xdr:nvSpPr>
            <xdr:cNvPr id="6599" name="Check Box 57" hidden="1">
              <a:extLst>
                <a:ext uri="{63B3BB69-23CF-44E3-9099-C40C66FF867C}">
                  <a14:compatExt spid="_x0000_s523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45</xdr:row>
          <xdr:rowOff>247650</xdr:rowOff>
        </xdr:from>
        <xdr:to>
          <xdr:col>8</xdr:col>
          <xdr:colOff>361950</xdr:colOff>
          <xdr:row>45</xdr:row>
          <xdr:rowOff>600075</xdr:rowOff>
        </xdr:to>
        <xdr:sp macro="" textlink="">
          <xdr:nvSpPr>
            <xdr:cNvPr id="6600" name="Check Box 61" hidden="1">
              <a:extLst>
                <a:ext uri="{63B3BB69-23CF-44E3-9099-C40C66FF867C}">
                  <a14:compatExt spid="_x0000_s523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47</xdr:row>
          <xdr:rowOff>323850</xdr:rowOff>
        </xdr:from>
        <xdr:to>
          <xdr:col>9</xdr:col>
          <xdr:colOff>361950</xdr:colOff>
          <xdr:row>47</xdr:row>
          <xdr:rowOff>666750</xdr:rowOff>
        </xdr:to>
        <xdr:sp macro="" textlink="">
          <xdr:nvSpPr>
            <xdr:cNvPr id="6601" name="Check Box 66" hidden="1">
              <a:extLst>
                <a:ext uri="{63B3BB69-23CF-44E3-9099-C40C66FF867C}">
                  <a14:compatExt spid="_x0000_s523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48</xdr:row>
          <xdr:rowOff>295275</xdr:rowOff>
        </xdr:from>
        <xdr:to>
          <xdr:col>9</xdr:col>
          <xdr:colOff>361950</xdr:colOff>
          <xdr:row>48</xdr:row>
          <xdr:rowOff>647700</xdr:rowOff>
        </xdr:to>
        <xdr:sp macro="" textlink="">
          <xdr:nvSpPr>
            <xdr:cNvPr id="6602" name="Check Box 68" hidden="1">
              <a:extLst>
                <a:ext uri="{63B3BB69-23CF-44E3-9099-C40C66FF867C}">
                  <a14:compatExt spid="_x0000_s523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49</xdr:row>
          <xdr:rowOff>314325</xdr:rowOff>
        </xdr:from>
        <xdr:to>
          <xdr:col>9</xdr:col>
          <xdr:colOff>361950</xdr:colOff>
          <xdr:row>49</xdr:row>
          <xdr:rowOff>647700</xdr:rowOff>
        </xdr:to>
        <xdr:sp macro="" textlink="">
          <xdr:nvSpPr>
            <xdr:cNvPr id="6603" name="Check Box 70" hidden="1">
              <a:extLst>
                <a:ext uri="{63B3BB69-23CF-44E3-9099-C40C66FF867C}">
                  <a14:compatExt spid="_x0000_s523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50</xdr:row>
          <xdr:rowOff>266700</xdr:rowOff>
        </xdr:from>
        <xdr:to>
          <xdr:col>8</xdr:col>
          <xdr:colOff>361950</xdr:colOff>
          <xdr:row>50</xdr:row>
          <xdr:rowOff>600075</xdr:rowOff>
        </xdr:to>
        <xdr:sp macro="" textlink="">
          <xdr:nvSpPr>
            <xdr:cNvPr id="6604" name="Check Box 71" hidden="1">
              <a:extLst>
                <a:ext uri="{63B3BB69-23CF-44E3-9099-C40C66FF867C}">
                  <a14:compatExt spid="_x0000_s523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50</xdr:row>
          <xdr:rowOff>266700</xdr:rowOff>
        </xdr:from>
        <xdr:to>
          <xdr:col>9</xdr:col>
          <xdr:colOff>361950</xdr:colOff>
          <xdr:row>50</xdr:row>
          <xdr:rowOff>600075</xdr:rowOff>
        </xdr:to>
        <xdr:sp macro="" textlink="">
          <xdr:nvSpPr>
            <xdr:cNvPr id="6605" name="Check Box 72" hidden="1">
              <a:extLst>
                <a:ext uri="{63B3BB69-23CF-44E3-9099-C40C66FF867C}">
                  <a14:compatExt spid="_x0000_s523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52</xdr:row>
          <xdr:rowOff>342900</xdr:rowOff>
        </xdr:from>
        <xdr:to>
          <xdr:col>9</xdr:col>
          <xdr:colOff>361950</xdr:colOff>
          <xdr:row>52</xdr:row>
          <xdr:rowOff>695325</xdr:rowOff>
        </xdr:to>
        <xdr:sp macro="" textlink="">
          <xdr:nvSpPr>
            <xdr:cNvPr id="6606" name="Check Box 76" hidden="1">
              <a:extLst>
                <a:ext uri="{63B3BB69-23CF-44E3-9099-C40C66FF867C}">
                  <a14:compatExt spid="_x0000_s52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53</xdr:row>
          <xdr:rowOff>314325</xdr:rowOff>
        </xdr:from>
        <xdr:to>
          <xdr:col>8</xdr:col>
          <xdr:colOff>361950</xdr:colOff>
          <xdr:row>53</xdr:row>
          <xdr:rowOff>647700</xdr:rowOff>
        </xdr:to>
        <xdr:sp macro="" textlink="">
          <xdr:nvSpPr>
            <xdr:cNvPr id="6607" name="Check Box 77" hidden="1">
              <a:extLst>
                <a:ext uri="{63B3BB69-23CF-44E3-9099-C40C66FF867C}">
                  <a14:compatExt spid="_x0000_s52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54</xdr:row>
          <xdr:rowOff>333375</xdr:rowOff>
        </xdr:from>
        <xdr:to>
          <xdr:col>8</xdr:col>
          <xdr:colOff>361950</xdr:colOff>
          <xdr:row>54</xdr:row>
          <xdr:rowOff>685800</xdr:rowOff>
        </xdr:to>
        <xdr:sp macro="" textlink="">
          <xdr:nvSpPr>
            <xdr:cNvPr id="6608" name="Check Box 79" hidden="1">
              <a:extLst>
                <a:ext uri="{63B3BB69-23CF-44E3-9099-C40C66FF867C}">
                  <a14:compatExt spid="_x0000_s523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54</xdr:row>
          <xdr:rowOff>333375</xdr:rowOff>
        </xdr:from>
        <xdr:to>
          <xdr:col>9</xdr:col>
          <xdr:colOff>361950</xdr:colOff>
          <xdr:row>54</xdr:row>
          <xdr:rowOff>685800</xdr:rowOff>
        </xdr:to>
        <xdr:sp macro="" textlink="">
          <xdr:nvSpPr>
            <xdr:cNvPr id="6609" name="Check Box 80" hidden="1">
              <a:extLst>
                <a:ext uri="{63B3BB69-23CF-44E3-9099-C40C66FF867C}">
                  <a14:compatExt spid="_x0000_s52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verRoe/Desktop/PROGRAM%20BARU/Kalender-Pendidikan-Elektroni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ender"/>
      <sheetName val="data"/>
    </sheetNames>
    <sheetDataSet>
      <sheetData sheetId="0"/>
      <sheetData sheetId="1">
        <row r="2">
          <cell r="Q2" t="str">
            <v>SMA NEGERI 2 PURWOKERTO</v>
          </cell>
        </row>
        <row r="3">
          <cell r="Q3" t="str">
            <v>2014/2015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B2:P26"/>
  <sheetViews>
    <sheetView showGridLines="0" showRowColHeaders="0" zoomScale="90" zoomScaleNormal="90" zoomScaleSheetLayoutView="110" workbookViewId="0">
      <selection activeCell="K10" sqref="K10"/>
    </sheetView>
  </sheetViews>
  <sheetFormatPr defaultRowHeight="12.75" x14ac:dyDescent="0.2"/>
  <cols>
    <col min="2" max="2" width="38.28515625" customWidth="1"/>
    <col min="3" max="3" width="7.5703125" customWidth="1"/>
    <col min="4" max="4" width="57" customWidth="1"/>
    <col min="5" max="10" width="0" hidden="1" customWidth="1"/>
    <col min="11" max="11" width="42" style="184" customWidth="1"/>
    <col min="12" max="15" width="9.140625" style="184"/>
    <col min="16" max="16" width="9.140625" style="166"/>
  </cols>
  <sheetData>
    <row r="2" spans="2:16" ht="30" x14ac:dyDescent="0.4">
      <c r="B2" s="336" t="s">
        <v>22</v>
      </c>
      <c r="C2" s="336"/>
      <c r="D2" s="336"/>
    </row>
    <row r="4" spans="2:16" s="1" customFormat="1" ht="43.5" customHeight="1" x14ac:dyDescent="0.2">
      <c r="B4" s="8" t="s">
        <v>2</v>
      </c>
      <c r="C4" s="9" t="s">
        <v>7</v>
      </c>
      <c r="D4" s="157" t="s">
        <v>160</v>
      </c>
      <c r="K4" s="185"/>
      <c r="L4" s="185"/>
      <c r="M4" s="185"/>
      <c r="N4" s="185"/>
      <c r="O4" s="185"/>
      <c r="P4" s="167"/>
    </row>
    <row r="5" spans="2:16" s="1" customFormat="1" ht="43.5" customHeight="1" x14ac:dyDescent="0.2">
      <c r="B5" s="10" t="s">
        <v>20</v>
      </c>
      <c r="C5" s="11" t="s">
        <v>7</v>
      </c>
      <c r="D5" s="158" t="s">
        <v>161</v>
      </c>
      <c r="K5" s="185"/>
      <c r="L5" s="185"/>
      <c r="M5" s="185"/>
      <c r="N5" s="185"/>
      <c r="O5" s="185"/>
      <c r="P5" s="167"/>
    </row>
    <row r="6" spans="2:16" s="1" customFormat="1" ht="43.5" customHeight="1" x14ac:dyDescent="0.2">
      <c r="B6" s="10" t="s">
        <v>6</v>
      </c>
      <c r="C6" s="11" t="s">
        <v>7</v>
      </c>
      <c r="D6" s="159" t="s">
        <v>162</v>
      </c>
      <c r="K6" s="185"/>
      <c r="L6" s="185"/>
      <c r="M6" s="185"/>
      <c r="N6" s="185"/>
      <c r="O6" s="185"/>
      <c r="P6" s="167"/>
    </row>
    <row r="7" spans="2:16" s="1" customFormat="1" ht="48.75" customHeight="1" x14ac:dyDescent="0.2">
      <c r="B7" s="10" t="s">
        <v>3</v>
      </c>
      <c r="C7" s="11" t="s">
        <v>7</v>
      </c>
      <c r="D7" s="160" t="s">
        <v>193</v>
      </c>
      <c r="K7" s="449" t="s">
        <v>192</v>
      </c>
      <c r="L7" s="185">
        <v>1</v>
      </c>
      <c r="M7" s="185"/>
      <c r="N7" s="185"/>
      <c r="O7" s="185"/>
      <c r="P7" s="167"/>
    </row>
    <row r="8" spans="2:16" s="1" customFormat="1" ht="43.5" customHeight="1" x14ac:dyDescent="0.2">
      <c r="B8" s="10" t="s">
        <v>14</v>
      </c>
      <c r="C8" s="11" t="s">
        <v>7</v>
      </c>
      <c r="D8" s="158" t="s">
        <v>116</v>
      </c>
      <c r="K8" s="449" t="s">
        <v>99</v>
      </c>
      <c r="L8" s="185">
        <v>2</v>
      </c>
      <c r="M8" s="185"/>
      <c r="N8" s="185"/>
      <c r="O8" s="185"/>
      <c r="P8" s="167"/>
    </row>
    <row r="9" spans="2:16" s="1" customFormat="1" ht="43.5" customHeight="1" x14ac:dyDescent="0.2">
      <c r="B9" s="10" t="s">
        <v>13</v>
      </c>
      <c r="C9" s="11" t="s">
        <v>7</v>
      </c>
      <c r="D9" s="158" t="s">
        <v>194</v>
      </c>
      <c r="K9" s="449" t="s">
        <v>96</v>
      </c>
      <c r="L9" s="185">
        <v>3</v>
      </c>
      <c r="M9" s="185"/>
      <c r="N9" s="185"/>
      <c r="O9" s="185"/>
      <c r="P9" s="167"/>
    </row>
    <row r="10" spans="2:16" s="1" customFormat="1" ht="43.5" customHeight="1" x14ac:dyDescent="0.2">
      <c r="B10" s="10" t="s">
        <v>4</v>
      </c>
      <c r="C10" s="11" t="s">
        <v>7</v>
      </c>
      <c r="D10" s="158" t="s">
        <v>158</v>
      </c>
      <c r="G10" s="1">
        <v>2010</v>
      </c>
      <c r="H10" s="1">
        <v>2011</v>
      </c>
      <c r="I10" s="1" t="str">
        <f>G10&amp;"-"&amp;H10</f>
        <v>2010-2011</v>
      </c>
      <c r="K10" s="449" t="s">
        <v>98</v>
      </c>
      <c r="L10" s="185">
        <v>5</v>
      </c>
      <c r="M10" s="185"/>
      <c r="N10" s="185"/>
      <c r="O10" s="185"/>
      <c r="P10" s="167"/>
    </row>
    <row r="11" spans="2:16" ht="43.5" customHeight="1" x14ac:dyDescent="0.2">
      <c r="B11" s="10" t="s">
        <v>18</v>
      </c>
      <c r="C11" s="11" t="s">
        <v>7</v>
      </c>
      <c r="D11" s="158" t="s">
        <v>163</v>
      </c>
      <c r="G11">
        <v>2011</v>
      </c>
      <c r="H11">
        <v>2012</v>
      </c>
      <c r="I11" s="1" t="str">
        <f t="shared" ref="I11:I25" si="0">G11&amp;"-"&amp;H11</f>
        <v>2011-2012</v>
      </c>
      <c r="K11" s="449" t="s">
        <v>97</v>
      </c>
      <c r="L11" s="185">
        <v>6</v>
      </c>
    </row>
    <row r="12" spans="2:16" ht="43.5" customHeight="1" x14ac:dyDescent="0.2">
      <c r="B12" s="10" t="s">
        <v>19</v>
      </c>
      <c r="C12" s="11" t="s">
        <v>7</v>
      </c>
      <c r="D12" s="161" t="s">
        <v>164</v>
      </c>
      <c r="G12" s="1">
        <v>2012</v>
      </c>
      <c r="H12" s="1">
        <v>2013</v>
      </c>
      <c r="I12" s="1" t="str">
        <f t="shared" si="0"/>
        <v>2012-2013</v>
      </c>
      <c r="K12" s="449" t="s">
        <v>100</v>
      </c>
      <c r="L12" s="185">
        <v>7</v>
      </c>
    </row>
    <row r="13" spans="2:16" ht="43.5" customHeight="1" x14ac:dyDescent="0.2">
      <c r="B13" s="10" t="s">
        <v>21</v>
      </c>
      <c r="C13" s="11" t="s">
        <v>7</v>
      </c>
      <c r="D13" s="162" t="s">
        <v>165</v>
      </c>
      <c r="G13">
        <v>2013</v>
      </c>
      <c r="H13">
        <v>2014</v>
      </c>
      <c r="I13" s="1" t="str">
        <f t="shared" si="0"/>
        <v>2013-2014</v>
      </c>
      <c r="K13" s="449" t="s">
        <v>193</v>
      </c>
      <c r="L13" s="185">
        <v>8</v>
      </c>
    </row>
    <row r="14" spans="2:16" ht="43.5" customHeight="1" x14ac:dyDescent="0.2">
      <c r="B14" s="12" t="s">
        <v>6</v>
      </c>
      <c r="C14" s="13" t="s">
        <v>7</v>
      </c>
      <c r="D14" s="163" t="s">
        <v>166</v>
      </c>
      <c r="G14" s="1">
        <v>2014</v>
      </c>
      <c r="H14" s="1">
        <v>2015</v>
      </c>
      <c r="I14" s="1" t="str">
        <f t="shared" si="0"/>
        <v>2014-2015</v>
      </c>
      <c r="L14" s="185">
        <v>9</v>
      </c>
    </row>
    <row r="15" spans="2:16" x14ac:dyDescent="0.2">
      <c r="G15">
        <v>2015</v>
      </c>
      <c r="H15">
        <v>2016</v>
      </c>
      <c r="I15" s="1" t="str">
        <f t="shared" si="0"/>
        <v>2015-2016</v>
      </c>
      <c r="L15" s="185">
        <v>10</v>
      </c>
    </row>
    <row r="16" spans="2:16" x14ac:dyDescent="0.2">
      <c r="G16" s="1">
        <v>2016</v>
      </c>
      <c r="H16" s="1">
        <v>2017</v>
      </c>
      <c r="I16" s="1" t="str">
        <f t="shared" si="0"/>
        <v>2016-2017</v>
      </c>
      <c r="L16" s="185">
        <v>11</v>
      </c>
    </row>
    <row r="17" spans="7:12" x14ac:dyDescent="0.2">
      <c r="G17">
        <v>2017</v>
      </c>
      <c r="H17">
        <v>2018</v>
      </c>
      <c r="I17" s="1" t="str">
        <f t="shared" si="0"/>
        <v>2017-2018</v>
      </c>
      <c r="L17" s="185">
        <v>12</v>
      </c>
    </row>
    <row r="18" spans="7:12" x14ac:dyDescent="0.2">
      <c r="G18" s="1">
        <v>2018</v>
      </c>
      <c r="H18" s="1">
        <v>2019</v>
      </c>
      <c r="I18" s="1" t="str">
        <f t="shared" si="0"/>
        <v>2018-2019</v>
      </c>
      <c r="L18" s="185">
        <v>13</v>
      </c>
    </row>
    <row r="19" spans="7:12" x14ac:dyDescent="0.2">
      <c r="G19">
        <v>2019</v>
      </c>
      <c r="H19">
        <v>2020</v>
      </c>
      <c r="I19" s="1" t="str">
        <f t="shared" si="0"/>
        <v>2019-2020</v>
      </c>
      <c r="K19" s="449"/>
      <c r="L19" s="185">
        <v>14</v>
      </c>
    </row>
    <row r="20" spans="7:12" x14ac:dyDescent="0.2">
      <c r="G20" s="1">
        <v>2020</v>
      </c>
      <c r="H20" s="1">
        <v>2021</v>
      </c>
      <c r="I20" s="1" t="str">
        <f t="shared" si="0"/>
        <v>2020-2021</v>
      </c>
      <c r="K20" s="449"/>
      <c r="L20" s="185">
        <v>15</v>
      </c>
    </row>
    <row r="21" spans="7:12" x14ac:dyDescent="0.2">
      <c r="G21">
        <v>2021</v>
      </c>
      <c r="H21">
        <v>2022</v>
      </c>
      <c r="I21" s="1" t="str">
        <f t="shared" si="0"/>
        <v>2021-2022</v>
      </c>
      <c r="K21" s="449"/>
      <c r="L21" s="185">
        <v>16</v>
      </c>
    </row>
    <row r="22" spans="7:12" x14ac:dyDescent="0.2">
      <c r="G22" s="1">
        <v>2022</v>
      </c>
      <c r="H22" s="1">
        <v>2023</v>
      </c>
      <c r="I22" s="1" t="str">
        <f t="shared" si="0"/>
        <v>2022-2023</v>
      </c>
      <c r="K22" s="449"/>
      <c r="L22" s="185">
        <v>17</v>
      </c>
    </row>
    <row r="23" spans="7:12" x14ac:dyDescent="0.2">
      <c r="G23">
        <v>2023</v>
      </c>
      <c r="H23">
        <v>2024</v>
      </c>
      <c r="I23" s="1" t="str">
        <f t="shared" si="0"/>
        <v>2023-2024</v>
      </c>
      <c r="K23" s="449"/>
      <c r="L23" s="185">
        <v>18</v>
      </c>
    </row>
    <row r="24" spans="7:12" x14ac:dyDescent="0.2">
      <c r="G24" s="1">
        <v>2024</v>
      </c>
      <c r="H24" s="1">
        <v>2025</v>
      </c>
      <c r="I24" s="1" t="str">
        <f t="shared" si="0"/>
        <v>2024-2025</v>
      </c>
      <c r="K24" s="449"/>
      <c r="L24" s="185">
        <v>19</v>
      </c>
    </row>
    <row r="25" spans="7:12" x14ac:dyDescent="0.2">
      <c r="G25">
        <v>2025</v>
      </c>
      <c r="H25">
        <v>2026</v>
      </c>
      <c r="I25" s="1" t="str">
        <f t="shared" si="0"/>
        <v>2025-2026</v>
      </c>
      <c r="K25" s="449"/>
      <c r="L25" s="185">
        <v>20</v>
      </c>
    </row>
    <row r="26" spans="7:12" x14ac:dyDescent="0.2">
      <c r="K26" s="449"/>
      <c r="L26" s="185">
        <v>21</v>
      </c>
    </row>
  </sheetData>
  <mergeCells count="1">
    <mergeCell ref="B2:D2"/>
  </mergeCells>
  <conditionalFormatting sqref="D4:D14">
    <cfRule type="expression" dxfId="464" priority="1" stopIfTrue="1">
      <formula>NOT(ISERROR(SEARCH("",$D4)))</formula>
    </cfRule>
  </conditionalFormatting>
  <dataValidations count="4">
    <dataValidation type="list" allowBlank="1" showInputMessage="1" showErrorMessage="1" sqref="D10">
      <formula1>$I$10:$I$25</formula1>
    </dataValidation>
    <dataValidation type="list" allowBlank="1" showInputMessage="1" showErrorMessage="1" sqref="D8">
      <formula1>"X,XI,XII"</formula1>
    </dataValidation>
    <dataValidation type="list" allowBlank="1" showInputMessage="1" showErrorMessage="1" sqref="D9">
      <formula1>"UMUM,MIPA,I P S,BAHASA"</formula1>
    </dataValidation>
    <dataValidation type="list" allowBlank="1" showInputMessage="1" showErrorMessage="1" sqref="D7">
      <formula1>$K$6:$K$13</formula1>
    </dataValidation>
  </dataValidations>
  <pageMargins left="0.7" right="0.7" top="0.75" bottom="0.75" header="0.3" footer="0.3"/>
  <pageSetup paperSize="9" scale="79"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A2" sqref="A2"/>
    </sheetView>
  </sheetViews>
  <sheetFormatPr defaultRowHeight="12.75" x14ac:dyDescent="0.2"/>
  <sheetData>
    <row r="1" spans="1:15" x14ac:dyDescent="0.2">
      <c r="A1" t="s">
        <v>483</v>
      </c>
    </row>
    <row r="2" spans="1:15" x14ac:dyDescent="0.2">
      <c r="A2" s="169" t="s">
        <v>93</v>
      </c>
      <c r="B2" s="170"/>
      <c r="C2" s="170"/>
      <c r="D2" s="170"/>
      <c r="E2" s="171" t="s">
        <v>116</v>
      </c>
      <c r="F2" s="172"/>
      <c r="G2" s="172"/>
      <c r="H2" s="172"/>
      <c r="I2" s="173" t="s">
        <v>117</v>
      </c>
      <c r="J2" s="174"/>
      <c r="K2" s="174"/>
      <c r="L2" s="174"/>
    </row>
    <row r="3" spans="1:15" ht="15" x14ac:dyDescent="0.25">
      <c r="A3" s="204" t="s">
        <v>108</v>
      </c>
      <c r="B3" t="s">
        <v>432</v>
      </c>
      <c r="C3" s="204" t="s">
        <v>109</v>
      </c>
      <c r="D3" t="s">
        <v>433</v>
      </c>
      <c r="E3" s="204" t="s">
        <v>108</v>
      </c>
      <c r="F3" t="s">
        <v>434</v>
      </c>
      <c r="G3" s="204" t="s">
        <v>109</v>
      </c>
      <c r="H3" t="s">
        <v>435</v>
      </c>
      <c r="I3" s="204" t="s">
        <v>108</v>
      </c>
      <c r="J3" t="s">
        <v>436</v>
      </c>
      <c r="K3" s="204" t="s">
        <v>109</v>
      </c>
      <c r="L3" t="s">
        <v>437</v>
      </c>
      <c r="M3" t="s">
        <v>438</v>
      </c>
      <c r="N3" t="s">
        <v>184</v>
      </c>
      <c r="O3" t="s">
        <v>185</v>
      </c>
    </row>
    <row r="4" spans="1:15" ht="15" x14ac:dyDescent="0.25">
      <c r="A4" s="204" t="s">
        <v>94</v>
      </c>
      <c r="B4" t="s">
        <v>439</v>
      </c>
      <c r="C4" s="204" t="s">
        <v>95</v>
      </c>
      <c r="D4" t="s">
        <v>440</v>
      </c>
      <c r="E4" s="204" t="s">
        <v>94</v>
      </c>
      <c r="F4" t="s">
        <v>441</v>
      </c>
      <c r="G4" s="204" t="s">
        <v>95</v>
      </c>
      <c r="H4" t="s">
        <v>442</v>
      </c>
      <c r="I4" s="204" t="s">
        <v>94</v>
      </c>
      <c r="J4" t="s">
        <v>443</v>
      </c>
      <c r="K4" s="204" t="s">
        <v>95</v>
      </c>
      <c r="L4" t="s">
        <v>444</v>
      </c>
      <c r="M4" t="s">
        <v>186</v>
      </c>
      <c r="N4" t="s">
        <v>187</v>
      </c>
      <c r="O4" t="s">
        <v>188</v>
      </c>
    </row>
    <row r="5" spans="1:15" ht="15" x14ac:dyDescent="0.25">
      <c r="A5" s="204" t="s">
        <v>102</v>
      </c>
      <c r="B5" t="s">
        <v>445</v>
      </c>
      <c r="C5" s="204" t="s">
        <v>103</v>
      </c>
      <c r="D5" t="s">
        <v>446</v>
      </c>
      <c r="E5" s="204" t="s">
        <v>102</v>
      </c>
      <c r="F5" t="s">
        <v>447</v>
      </c>
      <c r="G5" s="204" t="s">
        <v>103</v>
      </c>
      <c r="H5" t="s">
        <v>448</v>
      </c>
      <c r="I5" s="204" t="s">
        <v>102</v>
      </c>
      <c r="J5" t="s">
        <v>449</v>
      </c>
      <c r="K5" s="204" t="s">
        <v>103</v>
      </c>
      <c r="L5" t="s">
        <v>450</v>
      </c>
    </row>
    <row r="6" spans="1:15" ht="15" x14ac:dyDescent="0.25">
      <c r="A6" s="204" t="s">
        <v>104</v>
      </c>
      <c r="B6" t="s">
        <v>451</v>
      </c>
      <c r="C6" s="204" t="s">
        <v>105</v>
      </c>
      <c r="D6" t="s">
        <v>452</v>
      </c>
      <c r="E6" s="204" t="s">
        <v>104</v>
      </c>
      <c r="F6" t="s">
        <v>453</v>
      </c>
      <c r="G6" s="204" t="s">
        <v>105</v>
      </c>
      <c r="H6" t="s">
        <v>454</v>
      </c>
      <c r="I6" s="204" t="s">
        <v>104</v>
      </c>
      <c r="J6" t="s">
        <v>455</v>
      </c>
      <c r="K6" s="204" t="s">
        <v>105</v>
      </c>
      <c r="L6" t="s">
        <v>456</v>
      </c>
    </row>
    <row r="7" spans="1:15" ht="15" x14ac:dyDescent="0.25">
      <c r="A7" s="204" t="s">
        <v>106</v>
      </c>
      <c r="B7" t="s">
        <v>457</v>
      </c>
      <c r="C7" s="204" t="s">
        <v>107</v>
      </c>
      <c r="D7" t="s">
        <v>458</v>
      </c>
      <c r="E7" s="204" t="s">
        <v>106</v>
      </c>
      <c r="F7" t="s">
        <v>459</v>
      </c>
      <c r="G7" s="204" t="s">
        <v>107</v>
      </c>
      <c r="H7" t="s">
        <v>460</v>
      </c>
      <c r="I7" s="204" t="s">
        <v>106</v>
      </c>
      <c r="J7" t="s">
        <v>461</v>
      </c>
      <c r="K7" s="204" t="s">
        <v>107</v>
      </c>
      <c r="L7" t="s">
        <v>462</v>
      </c>
    </row>
    <row r="8" spans="1:15" ht="15" x14ac:dyDescent="0.25">
      <c r="A8" s="204" t="s">
        <v>110</v>
      </c>
      <c r="B8" t="s">
        <v>463</v>
      </c>
      <c r="C8" s="204" t="s">
        <v>111</v>
      </c>
      <c r="D8" t="s">
        <v>464</v>
      </c>
      <c r="E8" s="204" t="s">
        <v>110</v>
      </c>
      <c r="F8" t="s">
        <v>465</v>
      </c>
      <c r="G8" s="204" t="s">
        <v>111</v>
      </c>
      <c r="H8" t="s">
        <v>466</v>
      </c>
      <c r="I8" s="204" t="s">
        <v>110</v>
      </c>
      <c r="J8" t="s">
        <v>467</v>
      </c>
      <c r="K8" s="204" t="s">
        <v>111</v>
      </c>
      <c r="L8" t="s">
        <v>468</v>
      </c>
    </row>
    <row r="9" spans="1:15" ht="15" x14ac:dyDescent="0.25">
      <c r="A9" s="204" t="s">
        <v>112</v>
      </c>
      <c r="B9" t="s">
        <v>469</v>
      </c>
      <c r="C9" s="204" t="s">
        <v>113</v>
      </c>
      <c r="D9" t="s">
        <v>470</v>
      </c>
      <c r="E9" s="204" t="s">
        <v>112</v>
      </c>
      <c r="F9" t="s">
        <v>471</v>
      </c>
      <c r="G9" s="204" t="s">
        <v>113</v>
      </c>
      <c r="H9" t="s">
        <v>472</v>
      </c>
      <c r="I9" s="204" t="s">
        <v>112</v>
      </c>
      <c r="J9" t="s">
        <v>473</v>
      </c>
      <c r="K9" s="204" t="s">
        <v>113</v>
      </c>
      <c r="L9" t="s">
        <v>474</v>
      </c>
    </row>
    <row r="10" spans="1:15" ht="15" x14ac:dyDescent="0.25">
      <c r="A10" s="204" t="s">
        <v>120</v>
      </c>
      <c r="B10" t="s">
        <v>475</v>
      </c>
      <c r="C10" s="204" t="s">
        <v>123</v>
      </c>
      <c r="D10" t="s">
        <v>476</v>
      </c>
      <c r="E10" s="204" t="s">
        <v>120</v>
      </c>
      <c r="F10" t="s">
        <v>477</v>
      </c>
      <c r="G10" s="204" t="s">
        <v>123</v>
      </c>
      <c r="H10" t="s">
        <v>478</v>
      </c>
      <c r="I10" s="204"/>
      <c r="K10" s="204"/>
    </row>
    <row r="11" spans="1:15" ht="15" x14ac:dyDescent="0.25">
      <c r="A11" s="204"/>
      <c r="C11" s="204"/>
      <c r="E11" s="204" t="s">
        <v>121</v>
      </c>
      <c r="F11" t="s">
        <v>479</v>
      </c>
      <c r="G11" s="204" t="s">
        <v>124</v>
      </c>
      <c r="H11" t="s">
        <v>480</v>
      </c>
      <c r="I11" s="204"/>
      <c r="K11" s="204"/>
    </row>
    <row r="12" spans="1:15" ht="15" x14ac:dyDescent="0.25">
      <c r="A12" s="205"/>
      <c r="C12" s="205"/>
      <c r="E12" s="205" t="s">
        <v>122</v>
      </c>
      <c r="F12" t="s">
        <v>481</v>
      </c>
      <c r="G12" s="205" t="s">
        <v>125</v>
      </c>
      <c r="H12" t="s">
        <v>482</v>
      </c>
      <c r="I12" s="205"/>
      <c r="K12" s="20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A2" sqref="A2"/>
    </sheetView>
  </sheetViews>
  <sheetFormatPr defaultRowHeight="15" x14ac:dyDescent="0.25"/>
  <cols>
    <col min="1" max="1" width="13.140625" style="178" customWidth="1"/>
    <col min="2" max="16384" width="9.140625" style="178"/>
  </cols>
  <sheetData>
    <row r="1" spans="1:15" customFormat="1" ht="12.75" x14ac:dyDescent="0.2">
      <c r="A1" s="165" t="s">
        <v>431</v>
      </c>
      <c r="M1" s="168" t="s">
        <v>181</v>
      </c>
      <c r="N1" s="168"/>
    </row>
    <row r="2" spans="1:15" customFormat="1" ht="12.75" x14ac:dyDescent="0.2">
      <c r="A2" s="169" t="s">
        <v>93</v>
      </c>
      <c r="B2" s="170"/>
      <c r="C2" s="170"/>
      <c r="D2" s="170"/>
      <c r="E2" s="171" t="s">
        <v>116</v>
      </c>
      <c r="F2" s="172"/>
      <c r="G2" s="172"/>
      <c r="H2" s="172"/>
      <c r="I2" s="173" t="s">
        <v>117</v>
      </c>
      <c r="J2" s="174"/>
      <c r="K2" s="174"/>
      <c r="L2" s="174"/>
    </row>
    <row r="3" spans="1:15" s="175" customFormat="1" x14ac:dyDescent="0.25">
      <c r="A3" s="204" t="s">
        <v>108</v>
      </c>
      <c r="B3" t="s">
        <v>381</v>
      </c>
      <c r="C3" s="204" t="s">
        <v>109</v>
      </c>
      <c r="D3" t="s">
        <v>382</v>
      </c>
      <c r="E3" s="204" t="s">
        <v>108</v>
      </c>
      <c r="F3" t="s">
        <v>383</v>
      </c>
      <c r="G3" s="204" t="s">
        <v>109</v>
      </c>
      <c r="H3" t="s">
        <v>384</v>
      </c>
      <c r="I3" s="204" t="s">
        <v>108</v>
      </c>
      <c r="J3" t="s">
        <v>385</v>
      </c>
      <c r="K3" s="204" t="s">
        <v>109</v>
      </c>
      <c r="L3" t="s">
        <v>386</v>
      </c>
      <c r="M3" t="s">
        <v>184</v>
      </c>
      <c r="N3" t="s">
        <v>184</v>
      </c>
      <c r="O3" t="s">
        <v>184</v>
      </c>
    </row>
    <row r="4" spans="1:15" s="175" customFormat="1" x14ac:dyDescent="0.25">
      <c r="A4" s="204" t="s">
        <v>94</v>
      </c>
      <c r="B4" t="s">
        <v>387</v>
      </c>
      <c r="C4" s="204" t="s">
        <v>95</v>
      </c>
      <c r="D4" t="s">
        <v>388</v>
      </c>
      <c r="E4" s="204" t="s">
        <v>94</v>
      </c>
      <c r="F4" t="s">
        <v>389</v>
      </c>
      <c r="G4" s="204" t="s">
        <v>95</v>
      </c>
      <c r="H4" t="s">
        <v>390</v>
      </c>
      <c r="I4" s="204" t="s">
        <v>94</v>
      </c>
      <c r="J4" t="s">
        <v>391</v>
      </c>
      <c r="K4" s="204" t="s">
        <v>95</v>
      </c>
      <c r="L4" t="s">
        <v>392</v>
      </c>
      <c r="M4" t="s">
        <v>187</v>
      </c>
      <c r="N4" t="s">
        <v>187</v>
      </c>
      <c r="O4" t="s">
        <v>187</v>
      </c>
    </row>
    <row r="5" spans="1:15" s="175" customFormat="1" x14ac:dyDescent="0.25">
      <c r="A5" s="204" t="s">
        <v>102</v>
      </c>
      <c r="B5" t="s">
        <v>393</v>
      </c>
      <c r="C5" s="204" t="s">
        <v>103</v>
      </c>
      <c r="D5" t="s">
        <v>394</v>
      </c>
      <c r="E5" s="204" t="s">
        <v>102</v>
      </c>
      <c r="F5" t="s">
        <v>395</v>
      </c>
      <c r="G5" s="204" t="s">
        <v>103</v>
      </c>
      <c r="H5" t="s">
        <v>396</v>
      </c>
      <c r="I5" s="204" t="s">
        <v>102</v>
      </c>
      <c r="J5" t="s">
        <v>397</v>
      </c>
      <c r="K5" s="204" t="s">
        <v>103</v>
      </c>
      <c r="L5" t="s">
        <v>398</v>
      </c>
      <c r="M5"/>
      <c r="N5"/>
      <c r="O5"/>
    </row>
    <row r="6" spans="1:15" s="175" customFormat="1" x14ac:dyDescent="0.25">
      <c r="A6" s="204" t="s">
        <v>104</v>
      </c>
      <c r="B6" t="s">
        <v>399</v>
      </c>
      <c r="C6" s="204" t="s">
        <v>105</v>
      </c>
      <c r="D6" t="s">
        <v>400</v>
      </c>
      <c r="E6" s="204" t="s">
        <v>104</v>
      </c>
      <c r="F6" t="s">
        <v>401</v>
      </c>
      <c r="G6" s="204" t="s">
        <v>105</v>
      </c>
      <c r="H6" t="s">
        <v>402</v>
      </c>
      <c r="I6" s="204" t="s">
        <v>104</v>
      </c>
      <c r="J6" t="s">
        <v>403</v>
      </c>
      <c r="K6" s="204" t="s">
        <v>105</v>
      </c>
      <c r="L6" t="s">
        <v>404</v>
      </c>
      <c r="M6"/>
      <c r="N6"/>
      <c r="O6"/>
    </row>
    <row r="7" spans="1:15" s="175" customFormat="1" x14ac:dyDescent="0.25">
      <c r="A7" s="204" t="s">
        <v>106</v>
      </c>
      <c r="B7" t="s">
        <v>405</v>
      </c>
      <c r="C7" s="204" t="s">
        <v>107</v>
      </c>
      <c r="D7" t="s">
        <v>406</v>
      </c>
      <c r="E7" s="204" t="s">
        <v>106</v>
      </c>
      <c r="F7" t="s">
        <v>407</v>
      </c>
      <c r="G7" s="204" t="s">
        <v>107</v>
      </c>
      <c r="H7" t="s">
        <v>408</v>
      </c>
      <c r="I7" s="204" t="s">
        <v>106</v>
      </c>
      <c r="J7" t="s">
        <v>409</v>
      </c>
      <c r="K7" s="204" t="s">
        <v>107</v>
      </c>
      <c r="L7" t="s">
        <v>410</v>
      </c>
      <c r="M7"/>
      <c r="N7"/>
      <c r="O7"/>
    </row>
    <row r="8" spans="1:15" s="175" customFormat="1" x14ac:dyDescent="0.25">
      <c r="A8" s="204" t="s">
        <v>110</v>
      </c>
      <c r="B8" t="s">
        <v>411</v>
      </c>
      <c r="C8" s="204" t="s">
        <v>111</v>
      </c>
      <c r="D8" t="s">
        <v>412</v>
      </c>
      <c r="E8" s="204" t="s">
        <v>110</v>
      </c>
      <c r="F8" t="s">
        <v>413</v>
      </c>
      <c r="G8" s="204" t="s">
        <v>111</v>
      </c>
      <c r="H8" t="s">
        <v>414</v>
      </c>
      <c r="I8" s="204" t="s">
        <v>110</v>
      </c>
      <c r="J8" t="s">
        <v>415</v>
      </c>
      <c r="K8" s="204" t="s">
        <v>111</v>
      </c>
      <c r="L8" t="s">
        <v>416</v>
      </c>
      <c r="M8"/>
      <c r="N8"/>
      <c r="O8"/>
    </row>
    <row r="9" spans="1:15" s="175" customFormat="1" x14ac:dyDescent="0.25">
      <c r="A9" s="204" t="s">
        <v>112</v>
      </c>
      <c r="B9" t="s">
        <v>417</v>
      </c>
      <c r="C9" s="204" t="s">
        <v>113</v>
      </c>
      <c r="D9" t="s">
        <v>418</v>
      </c>
      <c r="E9" s="204" t="s">
        <v>112</v>
      </c>
      <c r="F9" t="s">
        <v>419</v>
      </c>
      <c r="G9" s="204" t="s">
        <v>113</v>
      </c>
      <c r="H9" t="s">
        <v>420</v>
      </c>
      <c r="I9" s="204" t="s">
        <v>112</v>
      </c>
      <c r="J9" t="s">
        <v>421</v>
      </c>
      <c r="K9" s="204" t="s">
        <v>113</v>
      </c>
      <c r="L9" t="s">
        <v>422</v>
      </c>
      <c r="M9"/>
      <c r="N9"/>
      <c r="O9"/>
    </row>
    <row r="10" spans="1:15" s="175" customFormat="1" x14ac:dyDescent="0.25">
      <c r="A10" s="204" t="s">
        <v>120</v>
      </c>
      <c r="B10" t="s">
        <v>423</v>
      </c>
      <c r="C10" s="204" t="s">
        <v>123</v>
      </c>
      <c r="D10" t="s">
        <v>424</v>
      </c>
      <c r="E10" s="204" t="s">
        <v>120</v>
      </c>
      <c r="F10" t="s">
        <v>425</v>
      </c>
      <c r="G10" s="204" t="s">
        <v>123</v>
      </c>
      <c r="H10" t="s">
        <v>426</v>
      </c>
      <c r="I10" s="204"/>
      <c r="J10"/>
      <c r="K10" s="204"/>
      <c r="L10"/>
      <c r="M10"/>
      <c r="N10"/>
      <c r="O10"/>
    </row>
    <row r="11" spans="1:15" s="175" customFormat="1" x14ac:dyDescent="0.25">
      <c r="A11" s="204"/>
      <c r="B11"/>
      <c r="C11" s="204"/>
      <c r="D11"/>
      <c r="E11" s="204" t="s">
        <v>121</v>
      </c>
      <c r="F11" t="s">
        <v>427</v>
      </c>
      <c r="G11" s="204" t="s">
        <v>124</v>
      </c>
      <c r="H11" t="s">
        <v>428</v>
      </c>
      <c r="I11" s="204"/>
      <c r="J11"/>
      <c r="K11" s="204"/>
      <c r="L11"/>
      <c r="M11"/>
      <c r="N11"/>
      <c r="O11"/>
    </row>
    <row r="12" spans="1:15" s="175" customFormat="1" x14ac:dyDescent="0.25">
      <c r="A12" s="205"/>
      <c r="B12"/>
      <c r="C12" s="205"/>
      <c r="D12"/>
      <c r="E12" s="205" t="s">
        <v>122</v>
      </c>
      <c r="F12" t="s">
        <v>429</v>
      </c>
      <c r="G12" s="205" t="s">
        <v>125</v>
      </c>
      <c r="H12" t="s">
        <v>430</v>
      </c>
      <c r="I12" s="205"/>
      <c r="J12"/>
      <c r="K12" s="205"/>
      <c r="L12"/>
      <c r="M12"/>
      <c r="N12"/>
      <c r="O1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selection activeCell="A2" sqref="A2"/>
    </sheetView>
  </sheetViews>
  <sheetFormatPr defaultRowHeight="15" x14ac:dyDescent="0.25"/>
  <cols>
    <col min="1" max="12" width="7.7109375" style="178" customWidth="1"/>
    <col min="13" max="16384" width="9.140625" style="178"/>
  </cols>
  <sheetData>
    <row r="1" spans="1:15" customFormat="1" ht="12.75" x14ac:dyDescent="0.2">
      <c r="A1" s="190" t="s">
        <v>380</v>
      </c>
      <c r="M1" s="168" t="s">
        <v>181</v>
      </c>
      <c r="N1" s="168"/>
    </row>
    <row r="2" spans="1:15" customFormat="1" ht="12.75" x14ac:dyDescent="0.2">
      <c r="A2" s="169" t="s">
        <v>93</v>
      </c>
      <c r="B2" s="170"/>
      <c r="C2" s="170"/>
      <c r="D2" s="170"/>
      <c r="E2" s="171" t="s">
        <v>116</v>
      </c>
      <c r="F2" s="172"/>
      <c r="G2" s="172"/>
      <c r="H2" s="172"/>
      <c r="I2" s="173" t="s">
        <v>117</v>
      </c>
      <c r="J2" s="174"/>
      <c r="K2" s="174"/>
      <c r="L2" s="174"/>
    </row>
    <row r="3" spans="1:15" s="175" customFormat="1" x14ac:dyDescent="0.25">
      <c r="A3" s="204" t="s">
        <v>108</v>
      </c>
      <c r="B3" t="s">
        <v>358</v>
      </c>
      <c r="C3" s="204" t="s">
        <v>109</v>
      </c>
      <c r="D3" t="s">
        <v>359</v>
      </c>
      <c r="E3" s="204" t="s">
        <v>108</v>
      </c>
      <c r="F3" t="s">
        <v>360</v>
      </c>
      <c r="G3" s="204" t="s">
        <v>109</v>
      </c>
      <c r="H3" t="s">
        <v>361</v>
      </c>
      <c r="I3" s="204" t="s">
        <v>108</v>
      </c>
      <c r="J3" t="s">
        <v>362</v>
      </c>
      <c r="K3" s="204" t="s">
        <v>109</v>
      </c>
      <c r="L3" t="s">
        <v>363</v>
      </c>
      <c r="M3" t="s">
        <v>183</v>
      </c>
      <c r="N3" t="s">
        <v>183</v>
      </c>
      <c r="O3" t="s">
        <v>183</v>
      </c>
    </row>
    <row r="4" spans="1:15" s="175" customFormat="1" x14ac:dyDescent="0.25">
      <c r="A4" s="204" t="s">
        <v>94</v>
      </c>
      <c r="B4" t="s">
        <v>364</v>
      </c>
      <c r="C4" s="204" t="s">
        <v>95</v>
      </c>
      <c r="D4" t="s">
        <v>365</v>
      </c>
      <c r="E4" s="204" t="s">
        <v>94</v>
      </c>
      <c r="F4" t="s">
        <v>366</v>
      </c>
      <c r="G4" s="204" t="s">
        <v>95</v>
      </c>
      <c r="H4" t="s">
        <v>367</v>
      </c>
      <c r="I4" s="204" t="s">
        <v>94</v>
      </c>
      <c r="J4" t="s">
        <v>368</v>
      </c>
      <c r="K4" s="204" t="s">
        <v>95</v>
      </c>
      <c r="L4" t="s">
        <v>369</v>
      </c>
      <c r="M4" t="s">
        <v>186</v>
      </c>
      <c r="N4" t="s">
        <v>186</v>
      </c>
      <c r="O4" t="s">
        <v>186</v>
      </c>
    </row>
    <row r="5" spans="1:15" s="175" customFormat="1" x14ac:dyDescent="0.25">
      <c r="A5" s="204" t="s">
        <v>102</v>
      </c>
      <c r="B5" t="s">
        <v>370</v>
      </c>
      <c r="C5" s="204" t="s">
        <v>103</v>
      </c>
      <c r="D5" t="s">
        <v>371</v>
      </c>
      <c r="E5" s="204" t="s">
        <v>102</v>
      </c>
      <c r="F5" t="s">
        <v>372</v>
      </c>
      <c r="G5" s="204" t="s">
        <v>103</v>
      </c>
      <c r="H5" t="s">
        <v>373</v>
      </c>
      <c r="I5" s="204"/>
      <c r="J5"/>
      <c r="K5" s="204"/>
      <c r="L5"/>
      <c r="M5"/>
      <c r="N5"/>
      <c r="O5"/>
    </row>
    <row r="6" spans="1:15" s="175" customFormat="1" x14ac:dyDescent="0.25">
      <c r="A6" s="204" t="s">
        <v>104</v>
      </c>
      <c r="B6" t="s">
        <v>374</v>
      </c>
      <c r="C6" s="204" t="s">
        <v>105</v>
      </c>
      <c r="D6" t="s">
        <v>375</v>
      </c>
      <c r="E6" s="204"/>
      <c r="F6"/>
      <c r="G6" s="204"/>
      <c r="H6"/>
      <c r="I6" s="204"/>
      <c r="J6"/>
      <c r="K6" s="204"/>
      <c r="L6"/>
      <c r="M6"/>
      <c r="N6"/>
      <c r="O6"/>
    </row>
    <row r="7" spans="1:15" s="175" customFormat="1" x14ac:dyDescent="0.25">
      <c r="A7" s="204" t="s">
        <v>106</v>
      </c>
      <c r="B7" t="s">
        <v>376</v>
      </c>
      <c r="C7" s="204" t="s">
        <v>107</v>
      </c>
      <c r="D7" t="s">
        <v>377</v>
      </c>
      <c r="E7" s="204"/>
      <c r="F7"/>
      <c r="G7" s="204"/>
      <c r="H7"/>
      <c r="I7" s="204"/>
      <c r="J7"/>
      <c r="K7" s="204"/>
      <c r="L7"/>
      <c r="M7"/>
      <c r="N7"/>
      <c r="O7"/>
    </row>
    <row r="8" spans="1:15" s="175" customFormat="1" x14ac:dyDescent="0.25">
      <c r="A8" s="204" t="s">
        <v>110</v>
      </c>
      <c r="B8" t="s">
        <v>378</v>
      </c>
      <c r="C8" s="204" t="s">
        <v>111</v>
      </c>
      <c r="D8" t="s">
        <v>379</v>
      </c>
      <c r="E8" s="204"/>
      <c r="F8"/>
      <c r="G8" s="204"/>
      <c r="H8"/>
      <c r="I8" s="204"/>
      <c r="J8"/>
      <c r="K8" s="204"/>
      <c r="L8"/>
      <c r="M8"/>
      <c r="N8"/>
      <c r="O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A2" sqref="A2"/>
    </sheetView>
  </sheetViews>
  <sheetFormatPr defaultRowHeight="15" x14ac:dyDescent="0.25"/>
  <cols>
    <col min="1" max="1" width="10.5703125" style="178" customWidth="1"/>
    <col min="2" max="16384" width="9.140625" style="178"/>
  </cols>
  <sheetData>
    <row r="1" spans="1:15" customFormat="1" ht="12.75" x14ac:dyDescent="0.2">
      <c r="A1" s="190" t="s">
        <v>357</v>
      </c>
      <c r="M1" s="168" t="s">
        <v>181</v>
      </c>
      <c r="N1" s="168"/>
    </row>
    <row r="2" spans="1:15" customFormat="1" ht="12.75" x14ac:dyDescent="0.2">
      <c r="A2" s="169" t="s">
        <v>93</v>
      </c>
      <c r="B2" s="170"/>
      <c r="C2" s="170"/>
      <c r="D2" s="170"/>
      <c r="E2" s="171" t="s">
        <v>116</v>
      </c>
      <c r="F2" s="172"/>
      <c r="G2" s="172"/>
      <c r="H2" s="172"/>
      <c r="I2" s="173" t="s">
        <v>117</v>
      </c>
      <c r="J2" s="174"/>
      <c r="K2" s="174"/>
      <c r="L2" s="174"/>
    </row>
    <row r="3" spans="1:15" s="175" customFormat="1" x14ac:dyDescent="0.25">
      <c r="A3" s="204" t="s">
        <v>108</v>
      </c>
      <c r="B3" t="s">
        <v>307</v>
      </c>
      <c r="C3" s="204" t="s">
        <v>109</v>
      </c>
      <c r="D3" t="s">
        <v>308</v>
      </c>
      <c r="E3" s="204" t="s">
        <v>108</v>
      </c>
      <c r="F3" t="s">
        <v>309</v>
      </c>
      <c r="G3" s="204" t="s">
        <v>109</v>
      </c>
      <c r="H3" t="s">
        <v>310</v>
      </c>
      <c r="I3" s="204" t="s">
        <v>108</v>
      </c>
      <c r="J3" t="s">
        <v>311</v>
      </c>
      <c r="K3" s="204" t="s">
        <v>109</v>
      </c>
      <c r="L3" t="s">
        <v>312</v>
      </c>
      <c r="M3" t="s">
        <v>183</v>
      </c>
      <c r="N3" t="s">
        <v>184</v>
      </c>
      <c r="O3" t="s">
        <v>185</v>
      </c>
    </row>
    <row r="4" spans="1:15" s="175" customFormat="1" x14ac:dyDescent="0.25">
      <c r="A4" s="204" t="s">
        <v>94</v>
      </c>
      <c r="B4" t="s">
        <v>313</v>
      </c>
      <c r="C4" s="204" t="s">
        <v>95</v>
      </c>
      <c r="D4" t="s">
        <v>314</v>
      </c>
      <c r="E4" s="204" t="s">
        <v>94</v>
      </c>
      <c r="F4" t="s">
        <v>315</v>
      </c>
      <c r="G4" s="204" t="s">
        <v>95</v>
      </c>
      <c r="H4" t="s">
        <v>316</v>
      </c>
      <c r="I4" s="204" t="s">
        <v>94</v>
      </c>
      <c r="J4" t="s">
        <v>317</v>
      </c>
      <c r="K4" s="204" t="s">
        <v>95</v>
      </c>
      <c r="L4" t="s">
        <v>318</v>
      </c>
      <c r="M4" t="s">
        <v>186</v>
      </c>
      <c r="N4" t="s">
        <v>187</v>
      </c>
      <c r="O4" t="s">
        <v>188</v>
      </c>
    </row>
    <row r="5" spans="1:15" s="175" customFormat="1" x14ac:dyDescent="0.25">
      <c r="A5" s="204" t="s">
        <v>102</v>
      </c>
      <c r="B5" t="s">
        <v>319</v>
      </c>
      <c r="C5" s="204" t="s">
        <v>103</v>
      </c>
      <c r="D5" t="s">
        <v>320</v>
      </c>
      <c r="E5" s="204" t="s">
        <v>102</v>
      </c>
      <c r="F5" t="s">
        <v>321</v>
      </c>
      <c r="G5" s="204" t="s">
        <v>103</v>
      </c>
      <c r="H5" t="s">
        <v>322</v>
      </c>
      <c r="I5" s="204" t="s">
        <v>102</v>
      </c>
      <c r="J5" t="s">
        <v>323</v>
      </c>
      <c r="K5" s="204" t="s">
        <v>103</v>
      </c>
      <c r="L5" t="s">
        <v>324</v>
      </c>
      <c r="M5"/>
      <c r="N5"/>
      <c r="O5"/>
    </row>
    <row r="6" spans="1:15" s="175" customFormat="1" x14ac:dyDescent="0.25">
      <c r="A6" s="204" t="s">
        <v>104</v>
      </c>
      <c r="B6" t="s">
        <v>325</v>
      </c>
      <c r="C6" s="204" t="s">
        <v>105</v>
      </c>
      <c r="D6" t="s">
        <v>326</v>
      </c>
      <c r="E6" s="204" t="s">
        <v>104</v>
      </c>
      <c r="F6" t="s">
        <v>327</v>
      </c>
      <c r="G6" s="204" t="s">
        <v>105</v>
      </c>
      <c r="H6" t="s">
        <v>328</v>
      </c>
      <c r="I6" s="204" t="s">
        <v>104</v>
      </c>
      <c r="J6" t="s">
        <v>329</v>
      </c>
      <c r="K6" s="204" t="s">
        <v>105</v>
      </c>
      <c r="L6" t="s">
        <v>330</v>
      </c>
      <c r="M6"/>
      <c r="N6"/>
      <c r="O6"/>
    </row>
    <row r="7" spans="1:15" s="175" customFormat="1" x14ac:dyDescent="0.25">
      <c r="A7" s="204" t="s">
        <v>106</v>
      </c>
      <c r="B7" t="s">
        <v>331</v>
      </c>
      <c r="C7" s="204" t="s">
        <v>107</v>
      </c>
      <c r="D7" t="s">
        <v>332</v>
      </c>
      <c r="E7" s="204" t="s">
        <v>106</v>
      </c>
      <c r="F7" t="s">
        <v>333</v>
      </c>
      <c r="G7" s="204" t="s">
        <v>107</v>
      </c>
      <c r="H7" t="s">
        <v>334</v>
      </c>
      <c r="I7" s="204" t="s">
        <v>106</v>
      </c>
      <c r="J7" t="s">
        <v>335</v>
      </c>
      <c r="K7" s="204" t="s">
        <v>107</v>
      </c>
      <c r="L7" t="s">
        <v>336</v>
      </c>
      <c r="M7"/>
      <c r="N7"/>
      <c r="O7"/>
    </row>
    <row r="8" spans="1:15" s="175" customFormat="1" x14ac:dyDescent="0.25">
      <c r="A8" s="204" t="s">
        <v>110</v>
      </c>
      <c r="B8" t="s">
        <v>337</v>
      </c>
      <c r="C8" s="204" t="s">
        <v>111</v>
      </c>
      <c r="D8" t="s">
        <v>338</v>
      </c>
      <c r="E8" s="204" t="s">
        <v>110</v>
      </c>
      <c r="F8" t="s">
        <v>339</v>
      </c>
      <c r="G8" s="204" t="s">
        <v>111</v>
      </c>
      <c r="H8" t="s">
        <v>340</v>
      </c>
      <c r="I8" s="204" t="s">
        <v>110</v>
      </c>
      <c r="J8" t="s">
        <v>341</v>
      </c>
      <c r="K8" s="204" t="s">
        <v>111</v>
      </c>
      <c r="L8" t="s">
        <v>342</v>
      </c>
      <c r="M8"/>
      <c r="N8"/>
      <c r="O8"/>
    </row>
    <row r="9" spans="1:15" s="175" customFormat="1" x14ac:dyDescent="0.25">
      <c r="A9" s="204" t="s">
        <v>112</v>
      </c>
      <c r="B9" t="s">
        <v>343</v>
      </c>
      <c r="C9" s="204" t="s">
        <v>113</v>
      </c>
      <c r="D9" t="s">
        <v>344</v>
      </c>
      <c r="E9" s="204" t="s">
        <v>112</v>
      </c>
      <c r="F9" t="s">
        <v>345</v>
      </c>
      <c r="G9" s="204" t="s">
        <v>113</v>
      </c>
      <c r="H9" t="s">
        <v>346</v>
      </c>
      <c r="I9"/>
      <c r="J9"/>
      <c r="K9" s="283" t="s">
        <v>156</v>
      </c>
      <c r="L9" t="s">
        <v>347</v>
      </c>
      <c r="M9"/>
      <c r="N9"/>
      <c r="O9"/>
    </row>
    <row r="10" spans="1:15" s="175" customFormat="1" x14ac:dyDescent="0.25">
      <c r="A10" s="204" t="s">
        <v>120</v>
      </c>
      <c r="B10" t="s">
        <v>348</v>
      </c>
      <c r="C10" s="204" t="s">
        <v>123</v>
      </c>
      <c r="D10" t="s">
        <v>349</v>
      </c>
      <c r="E10" s="204" t="s">
        <v>120</v>
      </c>
      <c r="F10" t="s">
        <v>350</v>
      </c>
      <c r="G10" s="204" t="s">
        <v>123</v>
      </c>
      <c r="H10" t="s">
        <v>351</v>
      </c>
      <c r="I10"/>
      <c r="J10"/>
      <c r="K10" s="283" t="s">
        <v>157</v>
      </c>
      <c r="L10" t="s">
        <v>352</v>
      </c>
      <c r="M10"/>
      <c r="N10"/>
      <c r="O10"/>
    </row>
    <row r="11" spans="1:15" s="175" customFormat="1" x14ac:dyDescent="0.25">
      <c r="A11" s="204"/>
      <c r="B11"/>
      <c r="C11" s="204"/>
      <c r="D11"/>
      <c r="E11" s="204"/>
      <c r="F11"/>
      <c r="G11" s="204"/>
      <c r="H11"/>
      <c r="I11" s="204" t="s">
        <v>112</v>
      </c>
      <c r="J11" t="s">
        <v>353</v>
      </c>
      <c r="K11" s="283" t="s">
        <v>113</v>
      </c>
      <c r="L11" t="s">
        <v>354</v>
      </c>
      <c r="M11"/>
      <c r="N11"/>
      <c r="O11"/>
    </row>
    <row r="12" spans="1:15" s="175" customFormat="1" x14ac:dyDescent="0.25">
      <c r="A12" s="205"/>
      <c r="B12"/>
      <c r="C12" s="205"/>
      <c r="D12"/>
      <c r="E12" s="205"/>
      <c r="F12"/>
      <c r="G12" s="205"/>
      <c r="H12"/>
      <c r="I12" s="204" t="s">
        <v>120</v>
      </c>
      <c r="J12" t="s">
        <v>355</v>
      </c>
      <c r="K12" s="285" t="s">
        <v>123</v>
      </c>
      <c r="L12" t="s">
        <v>356</v>
      </c>
      <c r="M12"/>
      <c r="N12"/>
      <c r="O12"/>
    </row>
  </sheetData>
  <sortState ref="B3:G97">
    <sortCondition ref="B3:B97"/>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workbookViewId="0">
      <selection activeCell="A2" sqref="A2"/>
    </sheetView>
  </sheetViews>
  <sheetFormatPr defaultRowHeight="15" x14ac:dyDescent="0.25"/>
  <cols>
    <col min="1" max="1" width="14.140625" style="178" customWidth="1"/>
    <col min="2" max="16384" width="9.140625" style="178"/>
  </cols>
  <sheetData>
    <row r="1" spans="1:15" customFormat="1" ht="12.75" x14ac:dyDescent="0.2">
      <c r="A1" s="190" t="s">
        <v>306</v>
      </c>
      <c r="M1" s="168" t="s">
        <v>181</v>
      </c>
      <c r="N1" s="168"/>
    </row>
    <row r="2" spans="1:15" customFormat="1" ht="12.75" x14ac:dyDescent="0.2">
      <c r="A2" s="169" t="s">
        <v>93</v>
      </c>
      <c r="B2" s="170"/>
      <c r="C2" s="170"/>
      <c r="D2" s="170"/>
      <c r="E2" s="171" t="s">
        <v>116</v>
      </c>
      <c r="F2" s="172"/>
      <c r="G2" s="172"/>
      <c r="H2" s="172"/>
      <c r="I2" s="173" t="s">
        <v>117</v>
      </c>
      <c r="J2" s="174"/>
      <c r="K2" s="174"/>
      <c r="L2" s="174"/>
    </row>
    <row r="3" spans="1:15" s="175" customFormat="1" x14ac:dyDescent="0.25">
      <c r="A3" s="204" t="s">
        <v>108</v>
      </c>
      <c r="B3" t="s">
        <v>267</v>
      </c>
      <c r="C3" s="204" t="s">
        <v>109</v>
      </c>
      <c r="D3" t="s">
        <v>268</v>
      </c>
      <c r="E3" s="204" t="s">
        <v>108</v>
      </c>
      <c r="F3" t="s">
        <v>269</v>
      </c>
      <c r="G3" s="204" t="s">
        <v>109</v>
      </c>
      <c r="H3" t="s">
        <v>270</v>
      </c>
      <c r="I3" s="204" t="s">
        <v>108</v>
      </c>
      <c r="J3" t="s">
        <v>271</v>
      </c>
      <c r="K3" s="204" t="s">
        <v>109</v>
      </c>
      <c r="L3" t="s">
        <v>272</v>
      </c>
      <c r="M3" t="s">
        <v>183</v>
      </c>
      <c r="N3" t="s">
        <v>273</v>
      </c>
      <c r="O3" t="s">
        <v>274</v>
      </c>
    </row>
    <row r="4" spans="1:15" s="175" customFormat="1" x14ac:dyDescent="0.25">
      <c r="A4" s="204" t="s">
        <v>94</v>
      </c>
      <c r="B4" t="s">
        <v>275</v>
      </c>
      <c r="C4" s="204" t="s">
        <v>95</v>
      </c>
      <c r="D4" t="s">
        <v>276</v>
      </c>
      <c r="E4" s="204" t="s">
        <v>94</v>
      </c>
      <c r="F4" t="s">
        <v>277</v>
      </c>
      <c r="G4" s="204" t="s">
        <v>95</v>
      </c>
      <c r="H4" t="s">
        <v>278</v>
      </c>
      <c r="I4" s="204" t="s">
        <v>94</v>
      </c>
      <c r="J4" t="s">
        <v>279</v>
      </c>
      <c r="K4" s="204" t="s">
        <v>95</v>
      </c>
      <c r="L4" t="s">
        <v>280</v>
      </c>
      <c r="M4" t="s">
        <v>186</v>
      </c>
      <c r="N4" t="s">
        <v>281</v>
      </c>
      <c r="O4" t="s">
        <v>282</v>
      </c>
    </row>
    <row r="5" spans="1:15" s="175" customFormat="1" x14ac:dyDescent="0.25">
      <c r="A5" s="204" t="s">
        <v>102</v>
      </c>
      <c r="B5" t="s">
        <v>283</v>
      </c>
      <c r="C5" s="204" t="s">
        <v>103</v>
      </c>
      <c r="D5" t="s">
        <v>284</v>
      </c>
      <c r="E5" s="204" t="s">
        <v>102</v>
      </c>
      <c r="F5" t="s">
        <v>285</v>
      </c>
      <c r="G5" s="204" t="s">
        <v>103</v>
      </c>
      <c r="H5" t="s">
        <v>286</v>
      </c>
      <c r="I5" s="204" t="s">
        <v>102</v>
      </c>
      <c r="J5" t="s">
        <v>287</v>
      </c>
      <c r="K5" s="204" t="s">
        <v>103</v>
      </c>
      <c r="L5" t="s">
        <v>288</v>
      </c>
      <c r="M5"/>
      <c r="N5"/>
      <c r="O5"/>
    </row>
    <row r="6" spans="1:15" s="175" customFormat="1" x14ac:dyDescent="0.25">
      <c r="A6" s="204" t="s">
        <v>104</v>
      </c>
      <c r="B6" t="s">
        <v>289</v>
      </c>
      <c r="C6" s="204" t="s">
        <v>105</v>
      </c>
      <c r="D6" t="s">
        <v>290</v>
      </c>
      <c r="E6" s="204" t="s">
        <v>104</v>
      </c>
      <c r="F6" t="s">
        <v>291</v>
      </c>
      <c r="G6" s="204" t="s">
        <v>105</v>
      </c>
      <c r="H6" t="s">
        <v>292</v>
      </c>
      <c r="I6" s="204" t="s">
        <v>104</v>
      </c>
      <c r="J6" t="s">
        <v>293</v>
      </c>
      <c r="K6" s="204" t="s">
        <v>105</v>
      </c>
      <c r="L6" t="s">
        <v>294</v>
      </c>
      <c r="M6"/>
      <c r="N6"/>
      <c r="O6"/>
    </row>
    <row r="7" spans="1:15" s="175" customFormat="1" x14ac:dyDescent="0.25">
      <c r="A7" s="204" t="s">
        <v>106</v>
      </c>
      <c r="B7" t="s">
        <v>295</v>
      </c>
      <c r="C7" s="283" t="s">
        <v>154</v>
      </c>
      <c r="D7" t="s">
        <v>296</v>
      </c>
      <c r="E7"/>
      <c r="F7"/>
      <c r="G7"/>
      <c r="H7" t="s">
        <v>297</v>
      </c>
      <c r="I7" s="204" t="s">
        <v>106</v>
      </c>
      <c r="J7" t="s">
        <v>298</v>
      </c>
      <c r="K7" s="204" t="s">
        <v>107</v>
      </c>
      <c r="L7" t="s">
        <v>299</v>
      </c>
      <c r="M7"/>
      <c r="N7"/>
      <c r="O7"/>
    </row>
    <row r="8" spans="1:15" s="175" customFormat="1" x14ac:dyDescent="0.25">
      <c r="A8"/>
      <c r="B8"/>
      <c r="C8" s="284" t="s">
        <v>155</v>
      </c>
      <c r="D8" t="s">
        <v>300</v>
      </c>
      <c r="E8" s="204" t="s">
        <v>106</v>
      </c>
      <c r="F8" t="s">
        <v>301</v>
      </c>
      <c r="G8" s="204" t="s">
        <v>107</v>
      </c>
      <c r="H8" t="s">
        <v>302</v>
      </c>
      <c r="I8"/>
      <c r="J8"/>
      <c r="K8"/>
      <c r="L8" t="s">
        <v>303</v>
      </c>
      <c r="M8"/>
      <c r="N8"/>
      <c r="O8"/>
    </row>
    <row r="9" spans="1:15" s="175" customFormat="1" x14ac:dyDescent="0.25">
      <c r="A9" s="204" t="s">
        <v>110</v>
      </c>
      <c r="B9" t="s">
        <v>304</v>
      </c>
      <c r="C9" s="204" t="s">
        <v>111</v>
      </c>
      <c r="D9" t="s">
        <v>302</v>
      </c>
      <c r="E9" s="204" t="s">
        <v>112</v>
      </c>
      <c r="F9"/>
      <c r="G9" s="204"/>
      <c r="H9"/>
      <c r="I9" s="204" t="s">
        <v>110</v>
      </c>
      <c r="J9" t="s">
        <v>305</v>
      </c>
      <c r="K9" s="204" t="s">
        <v>111</v>
      </c>
      <c r="L9" t="s">
        <v>302</v>
      </c>
      <c r="M9"/>
      <c r="N9"/>
      <c r="O9"/>
    </row>
    <row r="10" spans="1:15" s="175" customFormat="1" x14ac:dyDescent="0.25">
      <c r="A10" s="176"/>
      <c r="B10" s="177"/>
    </row>
    <row r="11" spans="1:15" s="175" customFormat="1" x14ac:dyDescent="0.25">
      <c r="A11" s="176"/>
      <c r="B11" s="177"/>
    </row>
    <row r="12" spans="1:15" s="175" customFormat="1" x14ac:dyDescent="0.25">
      <c r="A12" s="176"/>
      <c r="B12" s="177"/>
    </row>
    <row r="13" spans="1:15" s="175" customFormat="1" x14ac:dyDescent="0.25">
      <c r="A13" s="176"/>
      <c r="B13" s="177"/>
    </row>
    <row r="14" spans="1:15" s="175" customFormat="1" x14ac:dyDescent="0.25">
      <c r="A14" s="176"/>
      <c r="B14" s="177"/>
    </row>
    <row r="15" spans="1:15" s="175" customFormat="1" x14ac:dyDescent="0.25">
      <c r="A15" s="176"/>
      <c r="B15" s="177"/>
    </row>
    <row r="16" spans="1:15" s="175" customFormat="1" x14ac:dyDescent="0.25">
      <c r="A16" s="176"/>
      <c r="B16" s="177"/>
    </row>
    <row r="17" spans="1:2" s="175" customFormat="1" x14ac:dyDescent="0.25">
      <c r="A17" s="176"/>
      <c r="B17" s="177"/>
    </row>
    <row r="18" spans="1:2" s="175" customFormat="1" x14ac:dyDescent="0.25">
      <c r="A18" s="176"/>
      <c r="B18" s="177"/>
    </row>
    <row r="19" spans="1:2" s="175" customFormat="1" x14ac:dyDescent="0.25">
      <c r="A19" s="176"/>
      <c r="B19" s="177"/>
    </row>
    <row r="20" spans="1:2" s="175" customFormat="1" x14ac:dyDescent="0.25">
      <c r="A20" s="176"/>
      <c r="B20" s="177"/>
    </row>
    <row r="21" spans="1:2" s="175" customFormat="1" x14ac:dyDescent="0.25">
      <c r="A21" s="176"/>
      <c r="B21" s="177"/>
    </row>
    <row r="22" spans="1:2" s="175" customFormat="1" x14ac:dyDescent="0.25">
      <c r="A22" s="176"/>
      <c r="B22" s="177"/>
    </row>
    <row r="23" spans="1:2" s="175" customFormat="1" x14ac:dyDescent="0.25">
      <c r="A23" s="176"/>
      <c r="B23" s="177"/>
    </row>
    <row r="24" spans="1:2" s="175" customFormat="1" x14ac:dyDescent="0.25">
      <c r="A24" s="176"/>
      <c r="B24" s="177"/>
    </row>
    <row r="25" spans="1:2" s="175" customFormat="1" x14ac:dyDescent="0.25">
      <c r="A25" s="176"/>
      <c r="B25" s="177"/>
    </row>
    <row r="26" spans="1:2" s="175" customFormat="1" x14ac:dyDescent="0.25">
      <c r="A26" s="176"/>
      <c r="B26" s="177"/>
    </row>
    <row r="27" spans="1:2" s="175" customFormat="1" x14ac:dyDescent="0.25">
      <c r="A27" s="176"/>
      <c r="B27" s="177"/>
    </row>
    <row r="28" spans="1:2" s="175" customFormat="1" x14ac:dyDescent="0.25">
      <c r="A28" s="176"/>
      <c r="B28" s="177"/>
    </row>
    <row r="29" spans="1:2" s="175" customFormat="1" x14ac:dyDescent="0.25">
      <c r="A29" s="176"/>
      <c r="B29" s="177"/>
    </row>
    <row r="30" spans="1:2" s="175" customFormat="1" x14ac:dyDescent="0.25">
      <c r="A30" s="176"/>
      <c r="B30" s="177"/>
    </row>
    <row r="31" spans="1:2" s="175" customFormat="1" x14ac:dyDescent="0.25">
      <c r="A31" s="176"/>
      <c r="B31" s="177"/>
    </row>
    <row r="32" spans="1:2" s="175" customFormat="1" x14ac:dyDescent="0.25">
      <c r="A32" s="176"/>
      <c r="B32" s="177"/>
    </row>
    <row r="33" spans="1:2" s="175" customFormat="1" x14ac:dyDescent="0.25">
      <c r="A33" s="176"/>
      <c r="B33" s="177"/>
    </row>
    <row r="34" spans="1:2" s="175" customFormat="1" x14ac:dyDescent="0.25">
      <c r="A34" s="176"/>
      <c r="B34" s="177"/>
    </row>
    <row r="35" spans="1:2" s="175" customFormat="1" x14ac:dyDescent="0.25">
      <c r="A35" s="176"/>
      <c r="B35" s="177"/>
    </row>
    <row r="36" spans="1:2" s="175" customFormat="1" x14ac:dyDescent="0.25">
      <c r="A36" s="176"/>
      <c r="B36" s="177"/>
    </row>
    <row r="37" spans="1:2" s="175" customFormat="1" x14ac:dyDescent="0.25">
      <c r="A37" s="176"/>
      <c r="B37" s="177"/>
    </row>
    <row r="38" spans="1:2" s="175" customFormat="1" x14ac:dyDescent="0.25">
      <c r="A38" s="176"/>
      <c r="B38" s="177"/>
    </row>
    <row r="39" spans="1:2" s="175" customFormat="1" x14ac:dyDescent="0.25">
      <c r="A39" s="176"/>
      <c r="B39" s="177"/>
    </row>
    <row r="40" spans="1:2" s="175" customFormat="1" x14ac:dyDescent="0.25">
      <c r="A40" s="176"/>
      <c r="B40" s="177"/>
    </row>
    <row r="41" spans="1:2" s="175" customFormat="1" x14ac:dyDescent="0.25">
      <c r="A41" s="176"/>
      <c r="B41" s="177"/>
    </row>
    <row r="42" spans="1:2" s="175" customFormat="1" x14ac:dyDescent="0.25">
      <c r="A42" s="176"/>
      <c r="B42" s="177"/>
    </row>
    <row r="43" spans="1:2" s="175" customFormat="1" x14ac:dyDescent="0.25">
      <c r="A43" s="176"/>
      <c r="B43" s="177"/>
    </row>
    <row r="44" spans="1:2" s="175" customFormat="1" x14ac:dyDescent="0.25">
      <c r="A44" s="176"/>
      <c r="B44" s="177"/>
    </row>
    <row r="45" spans="1:2" s="175" customFormat="1" x14ac:dyDescent="0.25">
      <c r="A45" s="176"/>
      <c r="B45" s="177"/>
    </row>
    <row r="46" spans="1:2" s="175" customFormat="1" x14ac:dyDescent="0.25">
      <c r="A46" s="176"/>
      <c r="B46" s="177"/>
    </row>
    <row r="47" spans="1:2" s="175" customFormat="1" x14ac:dyDescent="0.25">
      <c r="A47" s="176"/>
      <c r="B47" s="177"/>
    </row>
    <row r="48" spans="1:2" s="175" customFormat="1" x14ac:dyDescent="0.25">
      <c r="A48" s="176"/>
      <c r="B48" s="177"/>
    </row>
    <row r="49" spans="1:2" s="175" customFormat="1" x14ac:dyDescent="0.25">
      <c r="A49" s="176"/>
      <c r="B49" s="177"/>
    </row>
    <row r="50" spans="1:2" s="175" customFormat="1" x14ac:dyDescent="0.25">
      <c r="A50" s="176"/>
      <c r="B50" s="177"/>
    </row>
    <row r="51" spans="1:2" s="175" customFormat="1" x14ac:dyDescent="0.25">
      <c r="A51" s="176"/>
      <c r="B51" s="177"/>
    </row>
    <row r="52" spans="1:2" s="175" customFormat="1" x14ac:dyDescent="0.25">
      <c r="A52" s="176"/>
      <c r="B52" s="177"/>
    </row>
    <row r="53" spans="1:2" s="175" customFormat="1" x14ac:dyDescent="0.25">
      <c r="A53" s="176"/>
      <c r="B53" s="177"/>
    </row>
    <row r="54" spans="1:2" s="175" customFormat="1" x14ac:dyDescent="0.25">
      <c r="A54" s="176"/>
      <c r="B54" s="177"/>
    </row>
    <row r="55" spans="1:2" s="175" customFormat="1" x14ac:dyDescent="0.25">
      <c r="A55" s="176"/>
      <c r="B55" s="177"/>
    </row>
    <row r="56" spans="1:2" s="175" customFormat="1" x14ac:dyDescent="0.25">
      <c r="A56" s="176"/>
      <c r="B56" s="177"/>
    </row>
    <row r="57" spans="1:2" s="175" customFormat="1" x14ac:dyDescent="0.25">
      <c r="A57" s="176"/>
      <c r="B57" s="177"/>
    </row>
    <row r="58" spans="1:2" s="175" customFormat="1" x14ac:dyDescent="0.25">
      <c r="A58" s="176"/>
      <c r="B58" s="177"/>
    </row>
    <row r="59" spans="1:2" s="175" customFormat="1" x14ac:dyDescent="0.25">
      <c r="A59" s="176"/>
      <c r="B59" s="177"/>
    </row>
    <row r="60" spans="1:2" s="175" customFormat="1" x14ac:dyDescent="0.25">
      <c r="A60" s="176"/>
      <c r="B60" s="177"/>
    </row>
    <row r="61" spans="1:2" s="175" customFormat="1" x14ac:dyDescent="0.25">
      <c r="A61" s="176"/>
      <c r="B61" s="177"/>
    </row>
    <row r="62" spans="1:2" s="175" customFormat="1" x14ac:dyDescent="0.25">
      <c r="A62" s="176"/>
      <c r="B62" s="177"/>
    </row>
    <row r="63" spans="1:2" s="175" customFormat="1" x14ac:dyDescent="0.25">
      <c r="A63" s="176"/>
      <c r="B63" s="177"/>
    </row>
    <row r="64" spans="1:2" s="175" customFormat="1" x14ac:dyDescent="0.25">
      <c r="A64" s="176"/>
      <c r="B64" s="177"/>
    </row>
    <row r="65" spans="1:2" s="175" customFormat="1" x14ac:dyDescent="0.25">
      <c r="A65" s="176"/>
      <c r="B65" s="177"/>
    </row>
    <row r="66" spans="1:2" s="175" customFormat="1" x14ac:dyDescent="0.25">
      <c r="A66" s="176"/>
      <c r="B66" s="177"/>
    </row>
    <row r="67" spans="1:2" s="175" customFormat="1" x14ac:dyDescent="0.25">
      <c r="A67" s="176"/>
      <c r="B67" s="177"/>
    </row>
    <row r="68" spans="1:2" s="175" customFormat="1" x14ac:dyDescent="0.25">
      <c r="A68" s="176"/>
      <c r="B68" s="177"/>
    </row>
    <row r="69" spans="1:2" s="175" customFormat="1" x14ac:dyDescent="0.25">
      <c r="A69" s="176"/>
      <c r="B69" s="177"/>
    </row>
    <row r="70" spans="1:2" s="175" customFormat="1" x14ac:dyDescent="0.25">
      <c r="A70" s="176"/>
      <c r="B70" s="177"/>
    </row>
    <row r="71" spans="1:2" s="175" customFormat="1" x14ac:dyDescent="0.25">
      <c r="A71" s="176"/>
      <c r="B71" s="177"/>
    </row>
    <row r="72" spans="1:2" s="175" customFormat="1" x14ac:dyDescent="0.25">
      <c r="A72" s="176"/>
      <c r="B72" s="177"/>
    </row>
    <row r="73" spans="1:2" s="175" customFormat="1" x14ac:dyDescent="0.25">
      <c r="A73" s="176"/>
      <c r="B73" s="17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A2" sqref="A2"/>
    </sheetView>
  </sheetViews>
  <sheetFormatPr defaultRowHeight="12.75" x14ac:dyDescent="0.2"/>
  <sheetData>
    <row r="1" spans="1:15" x14ac:dyDescent="0.2">
      <c r="A1" t="s">
        <v>266</v>
      </c>
    </row>
    <row r="2" spans="1:15" x14ac:dyDescent="0.2">
      <c r="A2" s="169" t="s">
        <v>93</v>
      </c>
      <c r="B2" s="170"/>
      <c r="C2" s="170"/>
      <c r="D2" s="170"/>
      <c r="E2" s="171" t="s">
        <v>116</v>
      </c>
      <c r="F2" s="172"/>
      <c r="G2" s="172"/>
      <c r="H2" s="172"/>
      <c r="I2" s="173" t="s">
        <v>117</v>
      </c>
      <c r="J2" s="174"/>
      <c r="K2" s="174"/>
      <c r="L2" s="174"/>
    </row>
    <row r="3" spans="1:15" ht="15" x14ac:dyDescent="0.25">
      <c r="A3" s="204" t="s">
        <v>108</v>
      </c>
      <c r="B3" t="s">
        <v>214</v>
      </c>
      <c r="C3" s="204" t="s">
        <v>109</v>
      </c>
      <c r="D3" t="s">
        <v>215</v>
      </c>
      <c r="E3" s="204" t="s">
        <v>108</v>
      </c>
      <c r="F3" t="s">
        <v>216</v>
      </c>
      <c r="G3" s="204" t="s">
        <v>109</v>
      </c>
      <c r="H3" t="s">
        <v>217</v>
      </c>
      <c r="I3" s="204" t="s">
        <v>108</v>
      </c>
      <c r="J3" t="s">
        <v>218</v>
      </c>
      <c r="K3" s="204" t="s">
        <v>109</v>
      </c>
      <c r="L3" t="s">
        <v>219</v>
      </c>
      <c r="M3" t="s">
        <v>184</v>
      </c>
      <c r="N3" t="s">
        <v>184</v>
      </c>
      <c r="O3" t="s">
        <v>184</v>
      </c>
    </row>
    <row r="4" spans="1:15" ht="15" x14ac:dyDescent="0.25">
      <c r="A4" s="204" t="s">
        <v>94</v>
      </c>
      <c r="B4" t="s">
        <v>220</v>
      </c>
      <c r="C4" s="204" t="s">
        <v>95</v>
      </c>
      <c r="D4" t="s">
        <v>221</v>
      </c>
      <c r="E4" s="204" t="s">
        <v>94</v>
      </c>
      <c r="F4" t="s">
        <v>222</v>
      </c>
      <c r="G4" s="204" t="s">
        <v>95</v>
      </c>
      <c r="H4" t="s">
        <v>223</v>
      </c>
      <c r="I4" s="204" t="s">
        <v>94</v>
      </c>
      <c r="J4" t="s">
        <v>224</v>
      </c>
      <c r="K4" s="204" t="s">
        <v>95</v>
      </c>
      <c r="L4" t="s">
        <v>225</v>
      </c>
      <c r="M4" t="s">
        <v>187</v>
      </c>
      <c r="N4" t="s">
        <v>187</v>
      </c>
      <c r="O4" t="s">
        <v>187</v>
      </c>
    </row>
    <row r="5" spans="1:15" ht="15" x14ac:dyDescent="0.25">
      <c r="A5" s="204" t="s">
        <v>102</v>
      </c>
      <c r="B5" t="s">
        <v>226</v>
      </c>
      <c r="C5" s="204" t="s">
        <v>103</v>
      </c>
      <c r="D5" t="s">
        <v>227</v>
      </c>
      <c r="E5" s="204" t="s">
        <v>102</v>
      </c>
      <c r="F5" t="s">
        <v>228</v>
      </c>
      <c r="G5" s="204" t="s">
        <v>103</v>
      </c>
      <c r="H5" t="s">
        <v>229</v>
      </c>
      <c r="I5" s="204" t="s">
        <v>102</v>
      </c>
      <c r="J5" t="s">
        <v>230</v>
      </c>
      <c r="K5" s="204" t="s">
        <v>103</v>
      </c>
      <c r="L5" t="s">
        <v>231</v>
      </c>
    </row>
    <row r="6" spans="1:15" ht="15" x14ac:dyDescent="0.25">
      <c r="A6" s="204" t="s">
        <v>104</v>
      </c>
      <c r="B6" t="s">
        <v>232</v>
      </c>
      <c r="C6" s="204" t="s">
        <v>105</v>
      </c>
      <c r="D6" t="s">
        <v>233</v>
      </c>
      <c r="E6" s="204" t="s">
        <v>104</v>
      </c>
      <c r="F6" t="s">
        <v>234</v>
      </c>
      <c r="G6" s="204" t="s">
        <v>105</v>
      </c>
      <c r="H6" t="s">
        <v>235</v>
      </c>
      <c r="I6" s="204" t="s">
        <v>104</v>
      </c>
      <c r="J6" t="s">
        <v>236</v>
      </c>
      <c r="K6" s="204" t="s">
        <v>105</v>
      </c>
      <c r="L6" t="s">
        <v>237</v>
      </c>
    </row>
    <row r="7" spans="1:15" ht="15" x14ac:dyDescent="0.25">
      <c r="A7" s="204" t="s">
        <v>106</v>
      </c>
      <c r="B7" t="s">
        <v>238</v>
      </c>
      <c r="C7" s="204" t="s">
        <v>107</v>
      </c>
      <c r="D7" t="s">
        <v>239</v>
      </c>
      <c r="E7" s="204" t="s">
        <v>106</v>
      </c>
      <c r="F7" t="s">
        <v>240</v>
      </c>
      <c r="G7" s="204" t="s">
        <v>107</v>
      </c>
      <c r="H7" t="s">
        <v>241</v>
      </c>
      <c r="I7" s="204" t="s">
        <v>106</v>
      </c>
      <c r="J7" t="s">
        <v>242</v>
      </c>
      <c r="K7" s="204" t="s">
        <v>107</v>
      </c>
      <c r="L7" t="s">
        <v>243</v>
      </c>
    </row>
    <row r="8" spans="1:15" ht="15" x14ac:dyDescent="0.25">
      <c r="A8" s="204" t="s">
        <v>110</v>
      </c>
      <c r="B8" t="s">
        <v>244</v>
      </c>
      <c r="C8" s="204" t="s">
        <v>111</v>
      </c>
      <c r="D8" t="s">
        <v>245</v>
      </c>
      <c r="E8" s="204" t="s">
        <v>110</v>
      </c>
      <c r="F8" t="s">
        <v>246</v>
      </c>
      <c r="G8" s="204" t="s">
        <v>111</v>
      </c>
      <c r="H8" t="s">
        <v>247</v>
      </c>
      <c r="I8" s="204" t="s">
        <v>110</v>
      </c>
      <c r="J8" t="s">
        <v>248</v>
      </c>
      <c r="K8" s="204" t="s">
        <v>111</v>
      </c>
      <c r="L8" t="s">
        <v>249</v>
      </c>
    </row>
    <row r="9" spans="1:15" ht="15" x14ac:dyDescent="0.25">
      <c r="A9" s="204" t="s">
        <v>112</v>
      </c>
      <c r="B9" t="s">
        <v>250</v>
      </c>
      <c r="C9" s="204" t="s">
        <v>113</v>
      </c>
      <c r="D9" t="s">
        <v>251</v>
      </c>
      <c r="E9" s="204" t="s">
        <v>112</v>
      </c>
      <c r="F9" t="s">
        <v>252</v>
      </c>
      <c r="G9" s="204" t="s">
        <v>113</v>
      </c>
      <c r="H9" t="s">
        <v>253</v>
      </c>
      <c r="I9" s="204" t="s">
        <v>112</v>
      </c>
      <c r="J9" t="s">
        <v>254</v>
      </c>
      <c r="K9" s="204" t="s">
        <v>113</v>
      </c>
      <c r="L9" t="s">
        <v>255</v>
      </c>
    </row>
    <row r="10" spans="1:15" ht="15" x14ac:dyDescent="0.25">
      <c r="A10" s="204" t="s">
        <v>120</v>
      </c>
      <c r="B10" t="s">
        <v>256</v>
      </c>
      <c r="C10" s="204" t="s">
        <v>123</v>
      </c>
      <c r="D10" t="s">
        <v>257</v>
      </c>
      <c r="E10" s="204" t="s">
        <v>120</v>
      </c>
      <c r="F10" t="s">
        <v>258</v>
      </c>
      <c r="G10" s="204" t="s">
        <v>123</v>
      </c>
      <c r="H10" t="s">
        <v>259</v>
      </c>
      <c r="I10" s="204" t="s">
        <v>120</v>
      </c>
      <c r="J10" t="s">
        <v>260</v>
      </c>
      <c r="K10" s="204" t="s">
        <v>123</v>
      </c>
      <c r="L10" t="s">
        <v>261</v>
      </c>
    </row>
    <row r="11" spans="1:15" ht="15" x14ac:dyDescent="0.25">
      <c r="A11" s="204"/>
      <c r="C11" s="204"/>
      <c r="E11" s="204" t="s">
        <v>121</v>
      </c>
      <c r="F11" t="s">
        <v>262</v>
      </c>
      <c r="G11" s="204" t="s">
        <v>124</v>
      </c>
      <c r="H11" t="s">
        <v>263</v>
      </c>
      <c r="I11" s="204"/>
      <c r="K11" s="204"/>
    </row>
    <row r="12" spans="1:15" ht="15" x14ac:dyDescent="0.25">
      <c r="A12" s="205"/>
      <c r="C12" s="205"/>
      <c r="E12" s="205" t="s">
        <v>122</v>
      </c>
      <c r="F12" t="s">
        <v>264</v>
      </c>
      <c r="G12" s="205" t="s">
        <v>125</v>
      </c>
      <c r="H12" t="s">
        <v>265</v>
      </c>
      <c r="I12" s="205"/>
      <c r="K12" s="205"/>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workbookViewId="0">
      <selection activeCell="H7" sqref="H7"/>
    </sheetView>
  </sheetViews>
  <sheetFormatPr defaultRowHeight="12.75" x14ac:dyDescent="0.2"/>
  <sheetData>
    <row r="1" spans="1:15" x14ac:dyDescent="0.2">
      <c r="A1" t="s">
        <v>213</v>
      </c>
    </row>
    <row r="2" spans="1:15" x14ac:dyDescent="0.2">
      <c r="A2" s="169" t="s">
        <v>93</v>
      </c>
      <c r="B2" s="170"/>
      <c r="C2" s="170"/>
      <c r="D2" s="170"/>
      <c r="E2" s="171" t="s">
        <v>116</v>
      </c>
      <c r="F2" s="172"/>
      <c r="G2" s="172"/>
      <c r="H2" s="172"/>
      <c r="I2" s="173" t="s">
        <v>117</v>
      </c>
      <c r="J2" s="174"/>
      <c r="K2" s="174"/>
      <c r="L2" s="174"/>
    </row>
    <row r="3" spans="1:15" ht="15" x14ac:dyDescent="0.25">
      <c r="A3" s="204" t="s">
        <v>108</v>
      </c>
      <c r="B3" t="s">
        <v>195</v>
      </c>
      <c r="C3" s="204" t="s">
        <v>109</v>
      </c>
      <c r="D3" t="s">
        <v>196</v>
      </c>
      <c r="E3" s="204" t="s">
        <v>108</v>
      </c>
      <c r="F3" t="s">
        <v>197</v>
      </c>
      <c r="G3" s="204" t="s">
        <v>109</v>
      </c>
      <c r="H3" t="s">
        <v>198</v>
      </c>
      <c r="I3" s="204" t="s">
        <v>108</v>
      </c>
      <c r="J3" t="s">
        <v>199</v>
      </c>
      <c r="K3" s="204" t="s">
        <v>109</v>
      </c>
      <c r="L3" t="s">
        <v>200</v>
      </c>
      <c r="M3" t="s">
        <v>183</v>
      </c>
      <c r="N3" t="s">
        <v>184</v>
      </c>
      <c r="O3" t="s">
        <v>185</v>
      </c>
    </row>
    <row r="4" spans="1:15" ht="15" x14ac:dyDescent="0.25">
      <c r="A4" s="204" t="s">
        <v>94</v>
      </c>
      <c r="B4" t="s">
        <v>201</v>
      </c>
      <c r="C4" s="204" t="s">
        <v>95</v>
      </c>
      <c r="D4" t="s">
        <v>202</v>
      </c>
      <c r="E4" s="204" t="s">
        <v>94</v>
      </c>
      <c r="F4" t="s">
        <v>203</v>
      </c>
      <c r="G4" s="204" t="s">
        <v>95</v>
      </c>
      <c r="H4" t="s">
        <v>204</v>
      </c>
      <c r="I4" s="204" t="s">
        <v>94</v>
      </c>
      <c r="J4" t="s">
        <v>205</v>
      </c>
      <c r="K4" s="204" t="s">
        <v>95</v>
      </c>
      <c r="L4" t="s">
        <v>206</v>
      </c>
      <c r="M4" t="s">
        <v>186</v>
      </c>
      <c r="N4" t="s">
        <v>187</v>
      </c>
      <c r="O4" t="s">
        <v>188</v>
      </c>
    </row>
    <row r="5" spans="1:15" ht="15" x14ac:dyDescent="0.25">
      <c r="A5" s="204" t="s">
        <v>102</v>
      </c>
      <c r="B5" t="s">
        <v>207</v>
      </c>
      <c r="C5" s="204" t="s">
        <v>103</v>
      </c>
      <c r="D5" t="s">
        <v>208</v>
      </c>
      <c r="E5" s="204" t="s">
        <v>102</v>
      </c>
      <c r="F5" t="s">
        <v>209</v>
      </c>
      <c r="G5" s="204" t="s">
        <v>103</v>
      </c>
      <c r="H5" t="s">
        <v>210</v>
      </c>
      <c r="I5" s="204" t="s">
        <v>102</v>
      </c>
      <c r="J5" t="s">
        <v>211</v>
      </c>
      <c r="K5" s="204" t="s">
        <v>103</v>
      </c>
      <c r="L5" t="s">
        <v>212</v>
      </c>
    </row>
    <row r="6" spans="1:15" ht="15" x14ac:dyDescent="0.25">
      <c r="E6" s="204" t="s">
        <v>104</v>
      </c>
      <c r="F6" s="168" t="s">
        <v>484</v>
      </c>
      <c r="G6" s="204" t="s">
        <v>105</v>
      </c>
      <c r="H6" s="168" t="s">
        <v>485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L97"/>
  <sheetViews>
    <sheetView showGridLines="0" showRowColHeaders="0" workbookViewId="0">
      <selection activeCell="AB26" sqref="AB26"/>
    </sheetView>
  </sheetViews>
  <sheetFormatPr defaultColWidth="0" defaultRowHeight="15" customHeight="1" zeroHeight="1" x14ac:dyDescent="0.2"/>
  <cols>
    <col min="1" max="1" width="9.140625" style="17" customWidth="1"/>
    <col min="2" max="2" width="6.7109375" style="17" customWidth="1"/>
    <col min="3" max="8" width="3.85546875" style="17" customWidth="1"/>
    <col min="9" max="9" width="1.85546875" style="17" customWidth="1"/>
    <col min="10" max="10" width="6.7109375" style="17" customWidth="1"/>
    <col min="11" max="16" width="3.85546875" style="17" customWidth="1"/>
    <col min="17" max="17" width="2" style="17" customWidth="1"/>
    <col min="18" max="18" width="6.7109375" style="17" customWidth="1"/>
    <col min="19" max="24" width="3.85546875" style="17" customWidth="1"/>
    <col min="25" max="25" width="1.7109375" style="17" customWidth="1"/>
    <col min="26" max="26" width="2.7109375" style="17" customWidth="1"/>
    <col min="27" max="27" width="6.7109375" style="17" customWidth="1"/>
    <col min="28" max="28" width="30.7109375" style="17" customWidth="1"/>
    <col min="29" max="29" width="2.140625" style="17" customWidth="1"/>
    <col min="30" max="30" width="4.7109375" style="17" customWidth="1"/>
    <col min="31" max="61" width="4.7109375" style="17" hidden="1" customWidth="1"/>
    <col min="62" max="62" width="11.7109375" style="17" hidden="1" customWidth="1"/>
    <col min="63" max="64" width="4.7109375" style="17" hidden="1" customWidth="1"/>
    <col min="65" max="90" width="0" style="17" hidden="1" customWidth="1"/>
    <col min="91" max="16384" width="4.7109375" style="17" hidden="1"/>
  </cols>
  <sheetData>
    <row r="1" spans="1:90" ht="9.9499999999999993" customHeight="1" thickBot="1" x14ac:dyDescent="0.25">
      <c r="A1" s="14"/>
      <c r="B1" s="345" t="s">
        <v>24</v>
      </c>
      <c r="C1" s="345"/>
      <c r="D1" s="345"/>
      <c r="E1" s="345"/>
      <c r="F1" s="345"/>
      <c r="G1" s="345"/>
      <c r="H1" s="345"/>
      <c r="I1" s="345"/>
      <c r="J1" s="345"/>
      <c r="K1" s="345"/>
      <c r="L1" s="345"/>
      <c r="M1" s="345"/>
      <c r="N1" s="345"/>
      <c r="O1" s="345"/>
      <c r="P1" s="345"/>
      <c r="Q1" s="345"/>
      <c r="R1" s="345"/>
      <c r="S1" s="345"/>
      <c r="T1" s="345"/>
      <c r="U1" s="15"/>
      <c r="V1" s="15"/>
      <c r="W1" s="15"/>
      <c r="X1" s="15"/>
      <c r="Y1" s="15"/>
      <c r="Z1" s="15"/>
      <c r="AA1" s="15"/>
      <c r="AB1" s="347"/>
      <c r="AC1" s="347"/>
      <c r="AD1" s="15"/>
      <c r="AE1" s="16"/>
    </row>
    <row r="2" spans="1:90" ht="39.950000000000003" customHeight="1" thickBot="1" x14ac:dyDescent="0.25">
      <c r="A2" s="14"/>
      <c r="B2" s="345"/>
      <c r="C2" s="345"/>
      <c r="D2" s="345"/>
      <c r="E2" s="345"/>
      <c r="F2" s="345"/>
      <c r="G2" s="345"/>
      <c r="H2" s="345"/>
      <c r="I2" s="345"/>
      <c r="J2" s="345"/>
      <c r="K2" s="345"/>
      <c r="L2" s="345"/>
      <c r="M2" s="345"/>
      <c r="N2" s="345"/>
      <c r="O2" s="345"/>
      <c r="P2" s="345"/>
      <c r="Q2" s="345"/>
      <c r="R2" s="345"/>
      <c r="S2" s="345"/>
      <c r="T2" s="345"/>
      <c r="U2" s="15"/>
      <c r="V2" s="349" t="s">
        <v>25</v>
      </c>
      <c r="W2" s="350"/>
      <c r="X2" s="350"/>
      <c r="Y2" s="350"/>
      <c r="Z2" s="351"/>
      <c r="AA2" s="15"/>
      <c r="AB2" s="347"/>
      <c r="AC2" s="347"/>
      <c r="AD2" s="15"/>
      <c r="AE2" s="16"/>
      <c r="AO2" s="18"/>
    </row>
    <row r="3" spans="1:90" ht="9.9499999999999993" customHeight="1" x14ac:dyDescent="0.2">
      <c r="A3" s="19"/>
      <c r="B3" s="346"/>
      <c r="C3" s="346"/>
      <c r="D3" s="346"/>
      <c r="E3" s="346"/>
      <c r="F3" s="346"/>
      <c r="G3" s="346"/>
      <c r="H3" s="346"/>
      <c r="I3" s="346"/>
      <c r="J3" s="346"/>
      <c r="K3" s="346"/>
      <c r="L3" s="346"/>
      <c r="M3" s="346"/>
      <c r="N3" s="346"/>
      <c r="O3" s="346"/>
      <c r="P3" s="346"/>
      <c r="Q3" s="346"/>
      <c r="R3" s="346"/>
      <c r="S3" s="346"/>
      <c r="T3" s="346"/>
      <c r="U3" s="20"/>
      <c r="V3" s="21"/>
      <c r="W3" s="20"/>
      <c r="X3" s="20"/>
      <c r="Y3" s="20"/>
      <c r="Z3" s="20"/>
      <c r="AA3" s="20"/>
      <c r="AB3" s="348"/>
      <c r="AC3" s="348"/>
      <c r="AD3" s="20"/>
      <c r="AE3" s="16"/>
      <c r="AO3" s="22"/>
    </row>
    <row r="4" spans="1:90" ht="24.95" customHeight="1" x14ac:dyDescent="0.2">
      <c r="A4" s="23"/>
      <c r="B4" s="24"/>
      <c r="C4" s="24"/>
      <c r="D4" s="24"/>
      <c r="E4" s="24"/>
      <c r="F4" s="24"/>
      <c r="G4" s="24"/>
      <c r="H4" s="24"/>
      <c r="I4" s="24"/>
      <c r="J4" s="24"/>
      <c r="K4" s="24"/>
      <c r="L4" s="24"/>
      <c r="M4" s="24"/>
      <c r="N4" s="24"/>
      <c r="O4" s="24"/>
      <c r="P4" s="25"/>
      <c r="Q4" s="25"/>
      <c r="R4" s="25"/>
      <c r="S4" s="25"/>
      <c r="T4" s="25"/>
      <c r="U4" s="25"/>
      <c r="V4" s="26"/>
      <c r="W4" s="25"/>
      <c r="X4" s="25"/>
      <c r="Y4" s="25"/>
      <c r="Z4" s="25"/>
      <c r="AA4" s="25"/>
      <c r="AB4" s="25"/>
      <c r="AC4" s="25"/>
      <c r="AD4" s="25"/>
      <c r="AE4" s="16"/>
      <c r="AO4" s="22"/>
      <c r="BI4" s="27">
        <f ca="1">NOW()</f>
        <v>42949.436642361114</v>
      </c>
    </row>
    <row r="5" spans="1:90" ht="19.5" customHeight="1" x14ac:dyDescent="0.2">
      <c r="A5" s="28">
        <v>41113</v>
      </c>
      <c r="B5" s="352" t="s">
        <v>26</v>
      </c>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25"/>
      <c r="AN5" s="29"/>
      <c r="AO5" s="22"/>
      <c r="BI5" s="30">
        <f ca="1">TODAY()</f>
        <v>42949</v>
      </c>
    </row>
    <row r="6" spans="1:90" ht="19.5" customHeight="1" x14ac:dyDescent="0.2">
      <c r="A6" s="31" t="s">
        <v>27</v>
      </c>
      <c r="B6" s="353" t="str">
        <f>'DATA AWAL'!D4</f>
        <v>SMAN 2 PURWOKERTO</v>
      </c>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25"/>
      <c r="AN6" s="29"/>
      <c r="AO6" s="22"/>
    </row>
    <row r="7" spans="1:90" ht="15" customHeight="1" x14ac:dyDescent="0.2">
      <c r="A7" s="31">
        <f>MONTH(A5)</f>
        <v>7</v>
      </c>
      <c r="B7" s="354" t="str">
        <f>CONCATENATE("TAHUN PELAJARAN ",DATA!Q3)</f>
        <v>TAHUN PELAJARAN 2017-2018</v>
      </c>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25"/>
      <c r="AN7" s="29"/>
      <c r="AO7" s="22"/>
    </row>
    <row r="8" spans="1:90" ht="12.75" customHeight="1" thickBot="1" x14ac:dyDescent="0.25">
      <c r="A8" s="31" t="e">
        <f>MONTH(A6)</f>
        <v>#VALUE!</v>
      </c>
      <c r="B8" s="32"/>
      <c r="C8" s="33"/>
      <c r="D8" s="33"/>
      <c r="E8" s="33"/>
      <c r="F8" s="33"/>
      <c r="G8" s="33"/>
      <c r="H8" s="33"/>
      <c r="I8" s="32"/>
      <c r="J8" s="32"/>
      <c r="K8" s="33"/>
      <c r="L8" s="33"/>
      <c r="M8" s="33"/>
      <c r="N8" s="33"/>
      <c r="O8" s="33"/>
      <c r="P8" s="33"/>
      <c r="Q8" s="32"/>
      <c r="R8" s="32"/>
      <c r="S8" s="33"/>
      <c r="T8" s="33"/>
      <c r="U8" s="33"/>
      <c r="V8" s="33"/>
      <c r="W8" s="33"/>
      <c r="X8" s="33"/>
      <c r="Y8" s="32"/>
      <c r="Z8" s="32"/>
      <c r="AA8" s="32"/>
      <c r="AB8" s="32"/>
      <c r="AC8" s="32"/>
      <c r="AD8" s="25"/>
      <c r="AN8" s="34"/>
      <c r="AO8" s="35"/>
      <c r="BI8" s="30">
        <f>DATE(MID(DATA!Q3,1,4),7,1)</f>
        <v>42917</v>
      </c>
      <c r="BJ8" s="36" t="s">
        <v>28</v>
      </c>
      <c r="BK8" s="17">
        <v>1</v>
      </c>
      <c r="BL8" s="17" t="str">
        <f>IF(BI10=BJ12,"1","2")</f>
        <v>2</v>
      </c>
    </row>
    <row r="9" spans="1:90" ht="18" customHeight="1" x14ac:dyDescent="0.2">
      <c r="A9" s="31">
        <f>IF(A7=7,WEEKDAY(1*CONCATENATE(1,"/",7,"/",MID(DATA!Q3,1,4))),IF(A8=7,WEEKDAY(1*CONCATENATE(7,"/",1,"/",MID(DATA!Q3,1,4))),""))</f>
        <v>7</v>
      </c>
      <c r="B9" s="37" t="s">
        <v>29</v>
      </c>
      <c r="C9" s="339" t="str">
        <f>CONCATENATE("Juli ",MID(DATA!Q3,1,4))</f>
        <v>Juli 2017</v>
      </c>
      <c r="D9" s="339"/>
      <c r="E9" s="339"/>
      <c r="F9" s="339"/>
      <c r="G9" s="339"/>
      <c r="H9" s="340"/>
      <c r="I9" s="32"/>
      <c r="J9" s="37" t="s">
        <v>29</v>
      </c>
      <c r="K9" s="339" t="str">
        <f>CONCATENATE("Agustus ",MID(DATA!Q3,1,4))</f>
        <v>Agustus 2017</v>
      </c>
      <c r="L9" s="339"/>
      <c r="M9" s="339"/>
      <c r="N9" s="339"/>
      <c r="O9" s="339"/>
      <c r="P9" s="340"/>
      <c r="Q9" s="32"/>
      <c r="R9" s="37" t="s">
        <v>29</v>
      </c>
      <c r="S9" s="339" t="str">
        <f>CONCATENATE("September ",MID(DATA!Q3,1,4))</f>
        <v>September 2017</v>
      </c>
      <c r="T9" s="339"/>
      <c r="U9" s="339"/>
      <c r="V9" s="339"/>
      <c r="W9" s="339"/>
      <c r="X9" s="340"/>
      <c r="Y9" s="32"/>
      <c r="Z9" s="341" t="s">
        <v>30</v>
      </c>
      <c r="AA9" s="342"/>
      <c r="AB9" s="342"/>
      <c r="AC9" s="343"/>
      <c r="AD9" s="25"/>
      <c r="AH9" s="344" t="s">
        <v>31</v>
      </c>
      <c r="AI9" s="338"/>
      <c r="AJ9" s="337">
        <v>7</v>
      </c>
      <c r="AK9" s="338"/>
      <c r="AL9" s="337">
        <v>8</v>
      </c>
      <c r="AM9" s="338"/>
      <c r="AN9" s="337">
        <v>9</v>
      </c>
      <c r="AO9" s="338"/>
      <c r="AP9" s="337">
        <v>10</v>
      </c>
      <c r="AQ9" s="338"/>
      <c r="AR9" s="337">
        <v>11</v>
      </c>
      <c r="AS9" s="338"/>
      <c r="AT9" s="337">
        <v>12</v>
      </c>
      <c r="AU9" s="338"/>
      <c r="AV9" s="337">
        <v>1</v>
      </c>
      <c r="AW9" s="338"/>
      <c r="AX9" s="337">
        <v>2</v>
      </c>
      <c r="AY9" s="338"/>
      <c r="AZ9" s="337">
        <v>3</v>
      </c>
      <c r="BA9" s="338"/>
      <c r="BB9" s="337">
        <v>4</v>
      </c>
      <c r="BC9" s="338"/>
      <c r="BD9" s="337">
        <v>5</v>
      </c>
      <c r="BE9" s="338"/>
      <c r="BF9" s="337">
        <v>6</v>
      </c>
      <c r="BG9" s="338"/>
      <c r="BJ9" s="36" t="s">
        <v>32</v>
      </c>
      <c r="BK9" s="17">
        <v>2</v>
      </c>
      <c r="BO9" s="337">
        <v>7</v>
      </c>
      <c r="BP9" s="338"/>
      <c r="BQ9" s="337">
        <v>8</v>
      </c>
      <c r="BR9" s="338"/>
      <c r="BS9" s="337">
        <v>9</v>
      </c>
      <c r="BT9" s="338"/>
      <c r="BU9" s="337">
        <v>10</v>
      </c>
      <c r="BV9" s="338"/>
      <c r="BW9" s="337">
        <v>11</v>
      </c>
      <c r="BX9" s="338"/>
      <c r="BY9" s="337">
        <v>12</v>
      </c>
      <c r="BZ9" s="338"/>
      <c r="CA9" s="337">
        <v>1</v>
      </c>
      <c r="CB9" s="338"/>
      <c r="CC9" s="337">
        <v>2</v>
      </c>
      <c r="CD9" s="338"/>
      <c r="CE9" s="337">
        <v>3</v>
      </c>
      <c r="CF9" s="338"/>
      <c r="CG9" s="337">
        <v>4</v>
      </c>
      <c r="CH9" s="338"/>
      <c r="CI9" s="337">
        <v>5</v>
      </c>
      <c r="CJ9" s="338"/>
      <c r="CK9" s="337">
        <v>6</v>
      </c>
      <c r="CL9" s="338"/>
    </row>
    <row r="10" spans="1:90" ht="12.95" customHeight="1" thickBot="1" x14ac:dyDescent="0.25">
      <c r="A10" s="31">
        <f>IF(A$9=1,1,0)</f>
        <v>0</v>
      </c>
      <c r="B10" s="38" t="s">
        <v>33</v>
      </c>
      <c r="C10" s="39" t="str">
        <f>IF(A10=1,1,"")</f>
        <v/>
      </c>
      <c r="D10" s="39">
        <f>C16+1</f>
        <v>2</v>
      </c>
      <c r="E10" s="39">
        <f>D16+1</f>
        <v>9</v>
      </c>
      <c r="F10" s="39">
        <f>E16+1</f>
        <v>16</v>
      </c>
      <c r="G10" s="39">
        <f>F16+1</f>
        <v>23</v>
      </c>
      <c r="H10" s="18">
        <f>IF(G16=31,"",IF(G16="","",G16+1))</f>
        <v>30</v>
      </c>
      <c r="I10" s="40"/>
      <c r="J10" s="38" t="s">
        <v>34</v>
      </c>
      <c r="K10" s="39" t="str">
        <f>IF(OR(H16=31,G16=31),1,"")</f>
        <v/>
      </c>
      <c r="L10" s="39">
        <f>K16+1</f>
        <v>6</v>
      </c>
      <c r="M10" s="39">
        <f>L16+1</f>
        <v>13</v>
      </c>
      <c r="N10" s="39">
        <f>M16+1</f>
        <v>20</v>
      </c>
      <c r="O10" s="39">
        <f>N16+1</f>
        <v>27</v>
      </c>
      <c r="P10" s="18" t="str">
        <f>IF(O16=31,"",IF(O16="","",O16+1))</f>
        <v/>
      </c>
      <c r="Q10" s="41"/>
      <c r="R10" s="42" t="s">
        <v>34</v>
      </c>
      <c r="S10" s="39" t="str">
        <f>IF(OR(P16=31,O16=31),1,"")</f>
        <v/>
      </c>
      <c r="T10" s="39">
        <f>S16+1</f>
        <v>3</v>
      </c>
      <c r="U10" s="39">
        <f>T16+1</f>
        <v>10</v>
      </c>
      <c r="V10" s="39">
        <f>U16+1</f>
        <v>17</v>
      </c>
      <c r="W10" s="39">
        <f>V16+1</f>
        <v>24</v>
      </c>
      <c r="X10" s="18" t="str">
        <f>IF(W16=30,"",IF(W16="","",W16+1))</f>
        <v/>
      </c>
      <c r="Y10" s="41"/>
      <c r="Z10" s="70"/>
      <c r="AA10" s="43"/>
      <c r="AB10" s="44"/>
      <c r="AC10" s="45"/>
      <c r="AD10" s="25"/>
      <c r="AH10" s="46" t="s">
        <v>35</v>
      </c>
      <c r="AI10" s="47" t="s">
        <v>36</v>
      </c>
      <c r="AJ10" s="46" t="s">
        <v>35</v>
      </c>
      <c r="AK10" s="47" t="s">
        <v>36</v>
      </c>
      <c r="AL10" s="46" t="s">
        <v>35</v>
      </c>
      <c r="AM10" s="47" t="s">
        <v>36</v>
      </c>
      <c r="AN10" s="46" t="s">
        <v>35</v>
      </c>
      <c r="AO10" s="47" t="s">
        <v>36</v>
      </c>
      <c r="AP10" s="46" t="s">
        <v>35</v>
      </c>
      <c r="AQ10" s="47" t="s">
        <v>36</v>
      </c>
      <c r="AR10" s="46" t="s">
        <v>35</v>
      </c>
      <c r="AS10" s="47" t="s">
        <v>36</v>
      </c>
      <c r="AT10" s="46" t="s">
        <v>35</v>
      </c>
      <c r="AU10" s="47" t="s">
        <v>36</v>
      </c>
      <c r="AV10" s="46" t="s">
        <v>35</v>
      </c>
      <c r="AW10" s="47" t="s">
        <v>36</v>
      </c>
      <c r="AX10" s="46" t="s">
        <v>35</v>
      </c>
      <c r="AY10" s="47" t="s">
        <v>36</v>
      </c>
      <c r="AZ10" s="46" t="s">
        <v>35</v>
      </c>
      <c r="BA10" s="47" t="s">
        <v>36</v>
      </c>
      <c r="BB10" s="46" t="s">
        <v>35</v>
      </c>
      <c r="BC10" s="47" t="s">
        <v>36</v>
      </c>
      <c r="BD10" s="46" t="s">
        <v>35</v>
      </c>
      <c r="BE10" s="47" t="s">
        <v>36</v>
      </c>
      <c r="BF10" s="46" t="s">
        <v>35</v>
      </c>
      <c r="BG10" s="47" t="s">
        <v>36</v>
      </c>
      <c r="BI10" s="48">
        <f>IF(CONCATENATE(WEEKDAY(1*CONCATENATE(7,"/",1,"/",MID(DATA!Q3,1,4))))*1=5,1,0)</f>
        <v>0</v>
      </c>
      <c r="BJ10" s="36" t="s">
        <v>37</v>
      </c>
      <c r="BK10" s="17">
        <v>3</v>
      </c>
    </row>
    <row r="11" spans="1:90" ht="12.95" customHeight="1" thickTop="1" thickBot="1" x14ac:dyDescent="0.25">
      <c r="A11" s="31">
        <f>IF(A$9=2,1,0)</f>
        <v>0</v>
      </c>
      <c r="B11" s="49" t="s">
        <v>38</v>
      </c>
      <c r="C11" s="29" t="str">
        <f t="shared" ref="C11:C16" si="0">IF(A11=1,1,IF(C10="","",C10+1))</f>
        <v/>
      </c>
      <c r="D11" s="29">
        <f t="shared" ref="D11:F16" si="1">D10+1</f>
        <v>3</v>
      </c>
      <c r="E11" s="29">
        <f t="shared" si="1"/>
        <v>10</v>
      </c>
      <c r="F11" s="29">
        <f t="shared" si="1"/>
        <v>17</v>
      </c>
      <c r="G11" s="29">
        <f>IF(G10=31,"",IF(G10="","",G10+1))</f>
        <v>24</v>
      </c>
      <c r="H11" s="22">
        <f>IF(H10=31,"",IF(H10="","",H10+1))</f>
        <v>31</v>
      </c>
      <c r="I11" s="50"/>
      <c r="J11" s="49" t="s">
        <v>39</v>
      </c>
      <c r="K11" s="29" t="str">
        <f t="shared" ref="K11:K16" si="2">IF(OR(H10=31,G10=31),1,IF(K10="","",K10+1))</f>
        <v/>
      </c>
      <c r="L11" s="29">
        <f t="shared" ref="L11:N16" si="3">L10+1</f>
        <v>7</v>
      </c>
      <c r="M11" s="29">
        <f t="shared" si="3"/>
        <v>14</v>
      </c>
      <c r="N11" s="29">
        <f t="shared" si="3"/>
        <v>21</v>
      </c>
      <c r="O11" s="29">
        <f>IF(O10=31,"",IF(O10="","",O10+1))</f>
        <v>28</v>
      </c>
      <c r="P11" s="22" t="str">
        <f>IF(P10=31,"",IF(P10="","",P10+1))</f>
        <v/>
      </c>
      <c r="Q11" s="32"/>
      <c r="R11" s="51" t="s">
        <v>39</v>
      </c>
      <c r="S11" s="29" t="str">
        <f t="shared" ref="S11:S16" si="4">IF(OR(P10=31,O10=31),1,IF(S10="","",S10+1))</f>
        <v/>
      </c>
      <c r="T11" s="29">
        <f t="shared" ref="T11:V16" si="5">T10+1</f>
        <v>4</v>
      </c>
      <c r="U11" s="29">
        <f t="shared" si="5"/>
        <v>11</v>
      </c>
      <c r="V11" s="29">
        <f t="shared" si="5"/>
        <v>18</v>
      </c>
      <c r="W11" s="29">
        <f t="shared" ref="W11:X16" si="6">IF(W10=30,"",IF(W10="","",W10+1))</f>
        <v>25</v>
      </c>
      <c r="X11" s="22" t="str">
        <f t="shared" si="6"/>
        <v/>
      </c>
      <c r="Y11" s="32"/>
      <c r="Z11" s="70"/>
      <c r="AC11" s="45"/>
      <c r="AD11" s="25"/>
      <c r="AG11" s="52">
        <v>1</v>
      </c>
      <c r="AH11" s="53">
        <f>DATA!B11</f>
        <v>1</v>
      </c>
      <c r="AI11" s="53">
        <f>DATA!C11</f>
        <v>1</v>
      </c>
      <c r="AJ11" s="53">
        <f>DATA!F11</f>
        <v>0</v>
      </c>
      <c r="AK11" s="54">
        <f>DATA!G11</f>
        <v>0</v>
      </c>
      <c r="AL11" s="53">
        <f>DATA!H11</f>
        <v>17</v>
      </c>
      <c r="AM11" s="54">
        <f>DATA!I11</f>
        <v>17</v>
      </c>
      <c r="AN11" s="53">
        <f>DATA!J11</f>
        <v>0</v>
      </c>
      <c r="AO11" s="54">
        <f>DATA!K11</f>
        <v>0</v>
      </c>
      <c r="AP11" s="53">
        <f>DATA!L11</f>
        <v>0</v>
      </c>
      <c r="AQ11" s="54">
        <f>DATA!M11</f>
        <v>0</v>
      </c>
      <c r="AR11" s="53">
        <f>DATA!N11</f>
        <v>0</v>
      </c>
      <c r="AS11" s="54">
        <f>DATA!O11</f>
        <v>0</v>
      </c>
      <c r="AT11" s="53">
        <f>DATA!P11</f>
        <v>0</v>
      </c>
      <c r="AU11" s="54">
        <f>DATA!Q11</f>
        <v>0</v>
      </c>
      <c r="AV11" s="53">
        <f>DATA!R11</f>
        <v>0</v>
      </c>
      <c r="AW11" s="54">
        <f>DATA!S11</f>
        <v>0</v>
      </c>
      <c r="AX11" s="53">
        <f>DATA!T11</f>
        <v>0</v>
      </c>
      <c r="AY11" s="54">
        <f>DATA!U11</f>
        <v>0</v>
      </c>
      <c r="AZ11" s="53">
        <f>DATA!V11</f>
        <v>0</v>
      </c>
      <c r="BA11" s="54">
        <f>DATA!W11</f>
        <v>0</v>
      </c>
      <c r="BB11" s="53">
        <f>DATA!X11</f>
        <v>19</v>
      </c>
      <c r="BC11" s="54">
        <f>DATA!Y11</f>
        <v>19</v>
      </c>
      <c r="BD11" s="53">
        <f>DATA!Z11</f>
        <v>0</v>
      </c>
      <c r="BE11" s="54">
        <f>DATA!AA11</f>
        <v>0</v>
      </c>
      <c r="BF11" s="53">
        <f>DATA!AB11</f>
        <v>0</v>
      </c>
      <c r="BG11" s="54">
        <f>DATA!AC11</f>
        <v>0</v>
      </c>
      <c r="BJ11" s="36" t="s">
        <v>40</v>
      </c>
      <c r="BK11" s="17">
        <v>4</v>
      </c>
      <c r="BO11" s="17">
        <f>AJ11-AK11</f>
        <v>0</v>
      </c>
    </row>
    <row r="12" spans="1:90" ht="12.95" customHeight="1" thickTop="1" thickBot="1" x14ac:dyDescent="0.25">
      <c r="A12" s="23">
        <f>IF(A$9=3,1,0)</f>
        <v>0</v>
      </c>
      <c r="B12" s="49" t="s">
        <v>41</v>
      </c>
      <c r="C12" s="29" t="str">
        <f t="shared" si="0"/>
        <v/>
      </c>
      <c r="D12" s="29">
        <f t="shared" si="1"/>
        <v>4</v>
      </c>
      <c r="E12" s="29">
        <f t="shared" si="1"/>
        <v>11</v>
      </c>
      <c r="F12" s="29">
        <f t="shared" si="1"/>
        <v>18</v>
      </c>
      <c r="G12" s="29">
        <f t="shared" ref="G12:H16" si="7">IF(G11=31,"",IF(G11="","",G11+1))</f>
        <v>25</v>
      </c>
      <c r="H12" s="22" t="str">
        <f t="shared" si="7"/>
        <v/>
      </c>
      <c r="I12" s="50"/>
      <c r="J12" s="49" t="s">
        <v>42</v>
      </c>
      <c r="K12" s="29">
        <f t="shared" si="2"/>
        <v>1</v>
      </c>
      <c r="L12" s="29">
        <f t="shared" si="3"/>
        <v>8</v>
      </c>
      <c r="M12" s="29">
        <f t="shared" si="3"/>
        <v>15</v>
      </c>
      <c r="N12" s="29">
        <f t="shared" si="3"/>
        <v>22</v>
      </c>
      <c r="O12" s="29">
        <f t="shared" ref="O12:P16" si="8">IF(O11=31,"",IF(O11="","",O11+1))</f>
        <v>29</v>
      </c>
      <c r="P12" s="22" t="str">
        <f t="shared" si="8"/>
        <v/>
      </c>
      <c r="Q12" s="32"/>
      <c r="R12" s="51" t="s">
        <v>42</v>
      </c>
      <c r="S12" s="29" t="str">
        <f t="shared" si="4"/>
        <v/>
      </c>
      <c r="T12" s="29">
        <f t="shared" si="5"/>
        <v>5</v>
      </c>
      <c r="U12" s="29">
        <f t="shared" si="5"/>
        <v>12</v>
      </c>
      <c r="V12" s="29">
        <f t="shared" si="5"/>
        <v>19</v>
      </c>
      <c r="W12" s="29">
        <f t="shared" si="6"/>
        <v>26</v>
      </c>
      <c r="X12" s="22" t="str">
        <f t="shared" si="6"/>
        <v/>
      </c>
      <c r="Y12" s="32"/>
      <c r="Z12" s="70"/>
      <c r="AA12" s="55">
        <v>1</v>
      </c>
      <c r="AB12" s="56" t="str">
        <f>IF(OR(DATA!E11=0,DATA!E11=""),"",DATA!E11)</f>
        <v>HUT RI, Buruh</v>
      </c>
      <c r="AC12" s="45"/>
      <c r="AD12" s="25"/>
      <c r="AG12" s="57">
        <v>1</v>
      </c>
      <c r="AH12" s="58">
        <f>DATA!B12</f>
        <v>2</v>
      </c>
      <c r="AI12" s="58">
        <f>DATA!C12</f>
        <v>2</v>
      </c>
      <c r="AJ12" s="58">
        <f>DATA!F12</f>
        <v>0</v>
      </c>
      <c r="AK12" s="59">
        <f>DATA!G12</f>
        <v>0</v>
      </c>
      <c r="AL12" s="58">
        <f>DATA!H12</f>
        <v>0</v>
      </c>
      <c r="AM12" s="59">
        <f>DATA!I12</f>
        <v>0</v>
      </c>
      <c r="AN12" s="58">
        <f>DATA!J12</f>
        <v>0</v>
      </c>
      <c r="AO12" s="59">
        <f>DATA!K12</f>
        <v>0</v>
      </c>
      <c r="AP12" s="58">
        <f>DATA!L12</f>
        <v>0</v>
      </c>
      <c r="AQ12" s="59">
        <f>DATA!M12</f>
        <v>0</v>
      </c>
      <c r="AR12" s="58">
        <f>DATA!N12</f>
        <v>0</v>
      </c>
      <c r="AS12" s="59">
        <f>DATA!O12</f>
        <v>0</v>
      </c>
      <c r="AT12" s="58">
        <f>DATA!P12</f>
        <v>0</v>
      </c>
      <c r="AU12" s="59">
        <f>DATA!Q12</f>
        <v>0</v>
      </c>
      <c r="AV12" s="58">
        <f>DATA!R12</f>
        <v>0</v>
      </c>
      <c r="AW12" s="59">
        <f>DATA!S12</f>
        <v>0</v>
      </c>
      <c r="AX12" s="58">
        <f>DATA!T12</f>
        <v>0</v>
      </c>
      <c r="AY12" s="59">
        <f>DATA!U12</f>
        <v>0</v>
      </c>
      <c r="AZ12" s="58">
        <f>DATA!V12</f>
        <v>0</v>
      </c>
      <c r="BA12" s="59">
        <f>DATA!W12</f>
        <v>0</v>
      </c>
      <c r="BB12" s="58">
        <f>DATA!X12</f>
        <v>0</v>
      </c>
      <c r="BC12" s="59">
        <f>DATA!Y12</f>
        <v>0</v>
      </c>
      <c r="BD12" s="58">
        <f>DATA!Z12</f>
        <v>0</v>
      </c>
      <c r="BE12" s="59">
        <f>DATA!AA12</f>
        <v>0</v>
      </c>
      <c r="BF12" s="58">
        <f>DATA!AB12</f>
        <v>0</v>
      </c>
      <c r="BG12" s="59">
        <f>DATA!AC12</f>
        <v>0</v>
      </c>
      <c r="BI12" s="17">
        <v>5</v>
      </c>
      <c r="BJ12" s="60" t="s">
        <v>43</v>
      </c>
      <c r="BK12" s="17">
        <v>5</v>
      </c>
      <c r="BO12" s="17">
        <f t="shared" ref="BO12:BO45" si="9">AJ12-AK12</f>
        <v>0</v>
      </c>
    </row>
    <row r="13" spans="1:90" ht="12.95" customHeight="1" thickTop="1" thickBot="1" x14ac:dyDescent="0.3">
      <c r="A13" s="71">
        <f>IF(A$9=4,1,0)</f>
        <v>0</v>
      </c>
      <c r="B13" s="49" t="s">
        <v>44</v>
      </c>
      <c r="C13" s="29" t="str">
        <f t="shared" si="0"/>
        <v/>
      </c>
      <c r="D13" s="29">
        <f t="shared" si="1"/>
        <v>5</v>
      </c>
      <c r="E13" s="29">
        <f t="shared" si="1"/>
        <v>12</v>
      </c>
      <c r="F13" s="29">
        <f t="shared" si="1"/>
        <v>19</v>
      </c>
      <c r="G13" s="29">
        <f t="shared" si="7"/>
        <v>26</v>
      </c>
      <c r="H13" s="22" t="str">
        <f t="shared" si="7"/>
        <v/>
      </c>
      <c r="I13" s="50"/>
      <c r="J13" s="49" t="s">
        <v>45</v>
      </c>
      <c r="K13" s="29">
        <f t="shared" si="2"/>
        <v>2</v>
      </c>
      <c r="L13" s="29">
        <f t="shared" si="3"/>
        <v>9</v>
      </c>
      <c r="M13" s="29">
        <f t="shared" si="3"/>
        <v>16</v>
      </c>
      <c r="N13" s="29">
        <f t="shared" si="3"/>
        <v>23</v>
      </c>
      <c r="O13" s="29">
        <f t="shared" si="8"/>
        <v>30</v>
      </c>
      <c r="P13" s="22" t="str">
        <f t="shared" si="8"/>
        <v/>
      </c>
      <c r="Q13" s="32"/>
      <c r="R13" s="51" t="s">
        <v>45</v>
      </c>
      <c r="S13" s="29" t="str">
        <f t="shared" si="4"/>
        <v/>
      </c>
      <c r="T13" s="29">
        <f t="shared" si="5"/>
        <v>6</v>
      </c>
      <c r="U13" s="29">
        <f t="shared" si="5"/>
        <v>13</v>
      </c>
      <c r="V13" s="29">
        <f t="shared" si="5"/>
        <v>20</v>
      </c>
      <c r="W13" s="29">
        <f t="shared" si="6"/>
        <v>27</v>
      </c>
      <c r="X13" s="22" t="str">
        <f t="shared" si="6"/>
        <v/>
      </c>
      <c r="Y13" s="32"/>
      <c r="Z13" s="70"/>
      <c r="AA13" s="61">
        <f>IF(OR(DATA!D13=0,DATA!D13=""),"",DATA!D13)</f>
        <v>3</v>
      </c>
      <c r="AB13" s="56" t="s">
        <v>153</v>
      </c>
      <c r="AC13" s="45"/>
      <c r="AD13" s="25"/>
      <c r="AG13" s="62" t="s">
        <v>46</v>
      </c>
      <c r="AH13" s="58">
        <f>DATA!B13</f>
        <v>3</v>
      </c>
      <c r="AI13" s="58">
        <f>DATA!C13</f>
        <v>3</v>
      </c>
      <c r="AJ13" s="58">
        <f>DATA!F13</f>
        <v>0</v>
      </c>
      <c r="AK13" s="59">
        <f>DATA!G13</f>
        <v>0</v>
      </c>
      <c r="AL13" s="58">
        <f>DATA!H13</f>
        <v>0</v>
      </c>
      <c r="AM13" s="59">
        <f>DATA!I13</f>
        <v>0</v>
      </c>
      <c r="AN13" s="58">
        <f>DATA!J13</f>
        <v>0</v>
      </c>
      <c r="AO13" s="59">
        <f>DATA!K13</f>
        <v>0</v>
      </c>
      <c r="AP13" s="58">
        <f>DATA!L13</f>
        <v>0</v>
      </c>
      <c r="AQ13" s="59">
        <f>DATA!M13</f>
        <v>0</v>
      </c>
      <c r="AR13" s="58">
        <f>DATA!N13</f>
        <v>0</v>
      </c>
      <c r="AS13" s="59">
        <f>DATA!O13</f>
        <v>0</v>
      </c>
      <c r="AT13" s="58">
        <f>DATA!P13</f>
        <v>0</v>
      </c>
      <c r="AU13" s="59">
        <f>DATA!Q13</f>
        <v>0</v>
      </c>
      <c r="AV13" s="58">
        <f>DATA!R13</f>
        <v>0</v>
      </c>
      <c r="AW13" s="59">
        <f>DATA!S13</f>
        <v>0</v>
      </c>
      <c r="AX13" s="58">
        <f>DATA!T13</f>
        <v>0</v>
      </c>
      <c r="AY13" s="59">
        <f>DATA!U13</f>
        <v>0</v>
      </c>
      <c r="AZ13" s="58">
        <f>DATA!V13</f>
        <v>0</v>
      </c>
      <c r="BA13" s="59">
        <f>DATA!W13</f>
        <v>0</v>
      </c>
      <c r="BB13" s="58">
        <f>DATA!X13</f>
        <v>0</v>
      </c>
      <c r="BC13" s="59">
        <f>DATA!Y13</f>
        <v>0</v>
      </c>
      <c r="BD13" s="58">
        <f>DATA!Z13</f>
        <v>0</v>
      </c>
      <c r="BE13" s="59">
        <f>DATA!AA13</f>
        <v>0</v>
      </c>
      <c r="BF13" s="58">
        <f>DATA!AB13</f>
        <v>0</v>
      </c>
      <c r="BG13" s="59">
        <f>DATA!AC13</f>
        <v>0</v>
      </c>
      <c r="BI13" s="17" t="str">
        <f>IF(BI10=BI12,1,"b")</f>
        <v>b</v>
      </c>
      <c r="BJ13" s="36" t="s">
        <v>47</v>
      </c>
      <c r="BK13" s="17">
        <v>6</v>
      </c>
      <c r="BO13" s="17">
        <f t="shared" si="9"/>
        <v>0</v>
      </c>
    </row>
    <row r="14" spans="1:90" ht="12.95" customHeight="1" thickTop="1" thickBot="1" x14ac:dyDescent="0.25">
      <c r="A14" s="31">
        <f>IF(A$9=5,1,0)</f>
        <v>0</v>
      </c>
      <c r="B14" s="49" t="s">
        <v>48</v>
      </c>
      <c r="C14" s="29" t="str">
        <f t="shared" si="0"/>
        <v/>
      </c>
      <c r="D14" s="29">
        <f t="shared" si="1"/>
        <v>6</v>
      </c>
      <c r="E14" s="29">
        <f t="shared" si="1"/>
        <v>13</v>
      </c>
      <c r="F14" s="29">
        <f t="shared" si="1"/>
        <v>20</v>
      </c>
      <c r="G14" s="29">
        <f t="shared" si="7"/>
        <v>27</v>
      </c>
      <c r="H14" s="22" t="str">
        <f t="shared" si="7"/>
        <v/>
      </c>
      <c r="I14" s="50"/>
      <c r="J14" s="49" t="s">
        <v>49</v>
      </c>
      <c r="K14" s="29">
        <f t="shared" si="2"/>
        <v>3</v>
      </c>
      <c r="L14" s="29">
        <f t="shared" si="3"/>
        <v>10</v>
      </c>
      <c r="M14" s="29">
        <f t="shared" si="3"/>
        <v>17</v>
      </c>
      <c r="N14" s="29">
        <f t="shared" si="3"/>
        <v>24</v>
      </c>
      <c r="O14" s="29">
        <f t="shared" si="8"/>
        <v>31</v>
      </c>
      <c r="P14" s="22" t="str">
        <f t="shared" si="8"/>
        <v/>
      </c>
      <c r="Q14" s="32"/>
      <c r="R14" s="51" t="s">
        <v>49</v>
      </c>
      <c r="S14" s="29" t="str">
        <f t="shared" si="4"/>
        <v/>
      </c>
      <c r="T14" s="29">
        <f t="shared" si="5"/>
        <v>7</v>
      </c>
      <c r="U14" s="29">
        <f t="shared" si="5"/>
        <v>14</v>
      </c>
      <c r="V14" s="29">
        <f t="shared" si="5"/>
        <v>21</v>
      </c>
      <c r="W14" s="29">
        <f t="shared" si="6"/>
        <v>28</v>
      </c>
      <c r="X14" s="22" t="str">
        <f t="shared" si="6"/>
        <v/>
      </c>
      <c r="Y14" s="32"/>
      <c r="Z14" s="70"/>
      <c r="AA14" s="61">
        <f>IF(OR(DATA!D14=0,DATA!D14=""),"",DATA!D14)</f>
        <v>4</v>
      </c>
      <c r="AB14" s="56" t="str">
        <f>IF(OR(DATA!E14=0,DATA!E14=""),"",DATA!E14)</f>
        <v>Libur Hari Raya Idul Fitri</v>
      </c>
      <c r="AC14" s="45"/>
      <c r="AD14" s="25"/>
      <c r="AG14" s="63" t="s">
        <v>46</v>
      </c>
      <c r="AH14" s="58">
        <f>DATA!B14</f>
        <v>4</v>
      </c>
      <c r="AI14" s="58">
        <f>DATA!C14</f>
        <v>4</v>
      </c>
      <c r="AJ14" s="58">
        <f>DATA!F14</f>
        <v>1</v>
      </c>
      <c r="AK14" s="59">
        <f>DATA!G14</f>
        <v>16</v>
      </c>
      <c r="AL14" s="58">
        <f>DATA!H14</f>
        <v>0</v>
      </c>
      <c r="AM14" s="59">
        <f>DATA!I14</f>
        <v>0</v>
      </c>
      <c r="AN14" s="58">
        <f>DATA!J14</f>
        <v>0</v>
      </c>
      <c r="AO14" s="59">
        <f>DATA!K14</f>
        <v>0</v>
      </c>
      <c r="AP14" s="58">
        <f>DATA!L14</f>
        <v>0</v>
      </c>
      <c r="AQ14" s="59">
        <f>DATA!M14</f>
        <v>0</v>
      </c>
      <c r="AR14" s="58">
        <f>DATA!N14</f>
        <v>0</v>
      </c>
      <c r="AS14" s="59">
        <f>DATA!O14</f>
        <v>0</v>
      </c>
      <c r="AT14" s="58">
        <f>DATA!P14</f>
        <v>0</v>
      </c>
      <c r="AU14" s="59">
        <f>DATA!Q14</f>
        <v>0</v>
      </c>
      <c r="AV14" s="58">
        <f>DATA!R14</f>
        <v>0</v>
      </c>
      <c r="AW14" s="59">
        <f>DATA!S14</f>
        <v>0</v>
      </c>
      <c r="AX14" s="58">
        <f>DATA!T14</f>
        <v>0</v>
      </c>
      <c r="AY14" s="59">
        <f>DATA!U14</f>
        <v>0</v>
      </c>
      <c r="AZ14" s="58">
        <f>DATA!V14</f>
        <v>0</v>
      </c>
      <c r="BA14" s="59">
        <f>DATA!W14</f>
        <v>0</v>
      </c>
      <c r="BB14" s="58">
        <f>DATA!X14</f>
        <v>0</v>
      </c>
      <c r="BC14" s="59">
        <f>DATA!Y14</f>
        <v>0</v>
      </c>
      <c r="BD14" s="58">
        <f>DATA!Z14</f>
        <v>0</v>
      </c>
      <c r="BE14" s="59">
        <f>DATA!AA14</f>
        <v>0</v>
      </c>
      <c r="BF14" s="58">
        <f>DATA!AB14</f>
        <v>0</v>
      </c>
      <c r="BG14" s="59">
        <f>DATA!AC14</f>
        <v>0</v>
      </c>
      <c r="BJ14" s="36" t="s">
        <v>50</v>
      </c>
      <c r="BK14" s="17">
        <v>7</v>
      </c>
      <c r="BO14" s="17">
        <f t="shared" si="9"/>
        <v>-15</v>
      </c>
    </row>
    <row r="15" spans="1:90" ht="12.95" customHeight="1" thickTop="1" thickBot="1" x14ac:dyDescent="0.25">
      <c r="A15" s="31">
        <f>IF(A$9=6,1,0)</f>
        <v>0</v>
      </c>
      <c r="B15" s="49" t="s">
        <v>51</v>
      </c>
      <c r="C15" s="29" t="str">
        <f t="shared" si="0"/>
        <v/>
      </c>
      <c r="D15" s="29">
        <f t="shared" si="1"/>
        <v>7</v>
      </c>
      <c r="E15" s="29">
        <f t="shared" si="1"/>
        <v>14</v>
      </c>
      <c r="F15" s="29">
        <f t="shared" si="1"/>
        <v>21</v>
      </c>
      <c r="G15" s="29">
        <f t="shared" si="7"/>
        <v>28</v>
      </c>
      <c r="H15" s="22" t="str">
        <f t="shared" si="7"/>
        <v/>
      </c>
      <c r="I15" s="50"/>
      <c r="J15" s="49" t="s">
        <v>52</v>
      </c>
      <c r="K15" s="29">
        <f t="shared" si="2"/>
        <v>4</v>
      </c>
      <c r="L15" s="29">
        <f t="shared" si="3"/>
        <v>11</v>
      </c>
      <c r="M15" s="29">
        <f t="shared" si="3"/>
        <v>18</v>
      </c>
      <c r="N15" s="29">
        <f t="shared" si="3"/>
        <v>25</v>
      </c>
      <c r="O15" s="29" t="str">
        <f t="shared" si="8"/>
        <v/>
      </c>
      <c r="P15" s="22" t="str">
        <f t="shared" si="8"/>
        <v/>
      </c>
      <c r="Q15" s="32"/>
      <c r="R15" s="51" t="s">
        <v>52</v>
      </c>
      <c r="S15" s="29">
        <f t="shared" si="4"/>
        <v>1</v>
      </c>
      <c r="T15" s="29">
        <f t="shared" si="5"/>
        <v>8</v>
      </c>
      <c r="U15" s="29">
        <f t="shared" si="5"/>
        <v>15</v>
      </c>
      <c r="V15" s="29">
        <f t="shared" si="5"/>
        <v>22</v>
      </c>
      <c r="W15" s="29">
        <f t="shared" si="6"/>
        <v>29</v>
      </c>
      <c r="X15" s="22" t="str">
        <f t="shared" si="6"/>
        <v/>
      </c>
      <c r="Y15" s="32"/>
      <c r="Z15" s="70"/>
      <c r="AA15" s="61">
        <f>IF(OR(DATA!D15=0,DATA!D15=""),"",DATA!D15)</f>
        <v>5</v>
      </c>
      <c r="AB15" s="56" t="str">
        <f>IF(OR(DATA!E15=0,DATA!E15=""),"",DATA!E15)</f>
        <v>Idul Adha</v>
      </c>
      <c r="AC15" s="45"/>
      <c r="AD15" s="25"/>
      <c r="AG15" s="64" t="s">
        <v>46</v>
      </c>
      <c r="AH15" s="58">
        <f>DATA!B15</f>
        <v>5</v>
      </c>
      <c r="AI15" s="58">
        <f>DATA!C15</f>
        <v>5</v>
      </c>
      <c r="AJ15" s="58">
        <f>DATA!F15</f>
        <v>0</v>
      </c>
      <c r="AK15" s="59">
        <f>DATA!G15</f>
        <v>0</v>
      </c>
      <c r="AL15" s="58">
        <f>DATA!H15</f>
        <v>0</v>
      </c>
      <c r="AM15" s="59">
        <f>DATA!I15</f>
        <v>0</v>
      </c>
      <c r="AN15" s="58">
        <f>DATA!J15</f>
        <v>1</v>
      </c>
      <c r="AO15" s="59">
        <f>DATA!K15</f>
        <v>1</v>
      </c>
      <c r="AP15" s="58">
        <f>DATA!L15</f>
        <v>0</v>
      </c>
      <c r="AQ15" s="59">
        <f>DATA!M15</f>
        <v>0</v>
      </c>
      <c r="AR15" s="58">
        <f>DATA!N15</f>
        <v>0</v>
      </c>
      <c r="AS15" s="59">
        <f>DATA!O15</f>
        <v>0</v>
      </c>
      <c r="AT15" s="58">
        <f>DATA!P15</f>
        <v>0</v>
      </c>
      <c r="AU15" s="59">
        <f>DATA!Q15</f>
        <v>0</v>
      </c>
      <c r="AV15" s="58">
        <f>DATA!R15</f>
        <v>0</v>
      </c>
      <c r="AW15" s="59">
        <f>DATA!S15</f>
        <v>0</v>
      </c>
      <c r="AX15" s="58">
        <f>DATA!T15</f>
        <v>0</v>
      </c>
      <c r="AY15" s="59">
        <f>DATA!U15</f>
        <v>0</v>
      </c>
      <c r="AZ15" s="58">
        <f>DATA!V15</f>
        <v>0</v>
      </c>
      <c r="BA15" s="59">
        <f>DATA!W15</f>
        <v>0</v>
      </c>
      <c r="BB15" s="58">
        <f>DATA!X15</f>
        <v>0</v>
      </c>
      <c r="BC15" s="59">
        <f>DATA!Y15</f>
        <v>0</v>
      </c>
      <c r="BD15" s="58">
        <f>DATA!Z15</f>
        <v>0</v>
      </c>
      <c r="BE15" s="59">
        <f>DATA!AA15</f>
        <v>0</v>
      </c>
      <c r="BF15" s="58">
        <f>DATA!AB15</f>
        <v>0</v>
      </c>
      <c r="BG15" s="59">
        <f>DATA!AC15</f>
        <v>0</v>
      </c>
      <c r="BO15" s="17">
        <f t="shared" si="9"/>
        <v>0</v>
      </c>
    </row>
    <row r="16" spans="1:90" ht="12.95" customHeight="1" thickTop="1" thickBot="1" x14ac:dyDescent="0.25">
      <c r="A16" s="31">
        <f>IF(A$9=7,1,0)</f>
        <v>1</v>
      </c>
      <c r="B16" s="65" t="s">
        <v>53</v>
      </c>
      <c r="C16" s="34">
        <f t="shared" si="0"/>
        <v>1</v>
      </c>
      <c r="D16" s="34">
        <f t="shared" si="1"/>
        <v>8</v>
      </c>
      <c r="E16" s="34">
        <f t="shared" si="1"/>
        <v>15</v>
      </c>
      <c r="F16" s="34">
        <f t="shared" si="1"/>
        <v>22</v>
      </c>
      <c r="G16" s="34">
        <f t="shared" si="7"/>
        <v>29</v>
      </c>
      <c r="H16" s="35" t="str">
        <f t="shared" si="7"/>
        <v/>
      </c>
      <c r="I16" s="50"/>
      <c r="J16" s="65" t="s">
        <v>54</v>
      </c>
      <c r="K16" s="34">
        <f t="shared" si="2"/>
        <v>5</v>
      </c>
      <c r="L16" s="34">
        <f t="shared" si="3"/>
        <v>12</v>
      </c>
      <c r="M16" s="34">
        <f t="shared" si="3"/>
        <v>19</v>
      </c>
      <c r="N16" s="34">
        <f t="shared" si="3"/>
        <v>26</v>
      </c>
      <c r="O16" s="34" t="str">
        <f t="shared" si="8"/>
        <v/>
      </c>
      <c r="P16" s="35" t="str">
        <f t="shared" si="8"/>
        <v/>
      </c>
      <c r="Q16" s="32"/>
      <c r="R16" s="66" t="s">
        <v>54</v>
      </c>
      <c r="S16" s="34">
        <f t="shared" si="4"/>
        <v>2</v>
      </c>
      <c r="T16" s="34">
        <f t="shared" si="5"/>
        <v>9</v>
      </c>
      <c r="U16" s="34">
        <f t="shared" si="5"/>
        <v>16</v>
      </c>
      <c r="V16" s="34">
        <f t="shared" si="5"/>
        <v>23</v>
      </c>
      <c r="W16" s="34">
        <f t="shared" si="6"/>
        <v>30</v>
      </c>
      <c r="X16" s="35" t="str">
        <f t="shared" si="6"/>
        <v/>
      </c>
      <c r="Y16" s="32"/>
      <c r="Z16" s="70"/>
      <c r="AA16" s="61">
        <f>IF(OR(DATA!D16=0,DATA!D16=""),"",DATA!D16)</f>
        <v>6</v>
      </c>
      <c r="AB16" s="56" t="str">
        <f>IF(OR(DATA!E16=0,DATA!E16=""),"",DATA!E16)</f>
        <v>Thn Baru Hijriyah</v>
      </c>
      <c r="AC16" s="45"/>
      <c r="AD16" s="25"/>
      <c r="AG16" s="67" t="s">
        <v>46</v>
      </c>
      <c r="AH16" s="58">
        <f>DATA!B16</f>
        <v>6</v>
      </c>
      <c r="AI16" s="58">
        <f>DATA!C16</f>
        <v>6</v>
      </c>
      <c r="AJ16" s="58">
        <f>DATA!F16</f>
        <v>0</v>
      </c>
      <c r="AK16" s="59">
        <f>DATA!G16</f>
        <v>0</v>
      </c>
      <c r="AL16" s="58">
        <f>DATA!H16</f>
        <v>0</v>
      </c>
      <c r="AM16" s="59">
        <f>DATA!I16</f>
        <v>0</v>
      </c>
      <c r="AN16" s="58">
        <f>DATA!J16</f>
        <v>0</v>
      </c>
      <c r="AO16" s="59">
        <f>DATA!K16</f>
        <v>0</v>
      </c>
      <c r="AP16" s="58">
        <f>DATA!L16</f>
        <v>0</v>
      </c>
      <c r="AQ16" s="59">
        <f>DATA!M16</f>
        <v>0</v>
      </c>
      <c r="AR16" s="58">
        <f>DATA!N16</f>
        <v>0</v>
      </c>
      <c r="AS16" s="59">
        <f>DATA!O16</f>
        <v>0</v>
      </c>
      <c r="AT16" s="58">
        <f>DATA!P16</f>
        <v>0</v>
      </c>
      <c r="AU16" s="59">
        <f>DATA!Q16</f>
        <v>0</v>
      </c>
      <c r="AV16" s="58">
        <f>DATA!R16</f>
        <v>0</v>
      </c>
      <c r="AW16" s="59">
        <f>DATA!S16</f>
        <v>0</v>
      </c>
      <c r="AX16" s="58">
        <f>DATA!T16</f>
        <v>0</v>
      </c>
      <c r="AY16" s="59">
        <f>DATA!U16</f>
        <v>0</v>
      </c>
      <c r="AZ16" s="58">
        <f>DATA!V16</f>
        <v>0</v>
      </c>
      <c r="BA16" s="59">
        <f>DATA!W16</f>
        <v>0</v>
      </c>
      <c r="BB16" s="58">
        <f>DATA!X16</f>
        <v>0</v>
      </c>
      <c r="BC16" s="59">
        <f>DATA!Y16</f>
        <v>0</v>
      </c>
      <c r="BD16" s="58">
        <f>DATA!Z16</f>
        <v>0</v>
      </c>
      <c r="BE16" s="59">
        <f>DATA!AA16</f>
        <v>0</v>
      </c>
      <c r="BF16" s="58">
        <f>DATA!AB16</f>
        <v>0</v>
      </c>
      <c r="BG16" s="59">
        <f>DATA!AC16</f>
        <v>0</v>
      </c>
      <c r="BO16" s="17">
        <f t="shared" si="9"/>
        <v>0</v>
      </c>
    </row>
    <row r="17" spans="1:67" ht="6.95" customHeight="1" thickTop="1" thickBot="1" x14ac:dyDescent="0.25">
      <c r="A17" s="68"/>
      <c r="B17" s="69"/>
      <c r="C17" s="33"/>
      <c r="D17" s="33"/>
      <c r="E17" s="33"/>
      <c r="F17" s="33"/>
      <c r="G17" s="33"/>
      <c r="H17" s="33"/>
      <c r="I17" s="69"/>
      <c r="J17" s="69"/>
      <c r="K17" s="33"/>
      <c r="L17" s="33"/>
      <c r="M17" s="33"/>
      <c r="N17" s="33"/>
      <c r="O17" s="33"/>
      <c r="P17" s="33"/>
      <c r="Q17" s="69"/>
      <c r="R17" s="69"/>
      <c r="S17" s="33"/>
      <c r="T17" s="33"/>
      <c r="U17" s="33"/>
      <c r="V17" s="33"/>
      <c r="W17" s="33"/>
      <c r="X17" s="33"/>
      <c r="Y17" s="32"/>
      <c r="Z17" s="355"/>
      <c r="AA17" s="356">
        <f>IF(OR(DATA!D17=0,DATA!D17=""),"",DATA!D17)</f>
        <v>7</v>
      </c>
      <c r="AB17" s="358" t="str">
        <f>IF(OR(DATA!E17=0,DATA!E17=""),"",DATA!E17)</f>
        <v>Maulid Nabi</v>
      </c>
      <c r="AC17" s="45"/>
      <c r="AD17" s="25"/>
      <c r="AG17" s="360" t="s">
        <v>46</v>
      </c>
      <c r="AH17" s="362">
        <f>DATA!B17</f>
        <v>7</v>
      </c>
      <c r="AI17" s="362">
        <f>DATA!C17</f>
        <v>7</v>
      </c>
      <c r="AJ17" s="362">
        <f>DATA!F17</f>
        <v>0</v>
      </c>
      <c r="AK17" s="364">
        <f>DATA!G17</f>
        <v>0</v>
      </c>
      <c r="AL17" s="362">
        <f>DATA!H17</f>
        <v>0</v>
      </c>
      <c r="AM17" s="364">
        <f>DATA!I17</f>
        <v>0</v>
      </c>
      <c r="AN17" s="362">
        <f>DATA!J17</f>
        <v>0</v>
      </c>
      <c r="AO17" s="364">
        <f>DATA!K17</f>
        <v>0</v>
      </c>
      <c r="AP17" s="362">
        <f>DATA!L17</f>
        <v>0</v>
      </c>
      <c r="AQ17" s="364">
        <f>DATA!M17</f>
        <v>0</v>
      </c>
      <c r="AR17" s="362">
        <f>DATA!N17</f>
        <v>0</v>
      </c>
      <c r="AS17" s="364">
        <f>DATA!O17</f>
        <v>0</v>
      </c>
      <c r="AT17" s="362">
        <f>DATA!P17</f>
        <v>0</v>
      </c>
      <c r="AU17" s="364">
        <f>DATA!Q17</f>
        <v>0</v>
      </c>
      <c r="AV17" s="362">
        <f>DATA!R17</f>
        <v>0</v>
      </c>
      <c r="AW17" s="364">
        <f>DATA!S17</f>
        <v>0</v>
      </c>
      <c r="AX17" s="362">
        <f>DATA!T17</f>
        <v>0</v>
      </c>
      <c r="AY17" s="364">
        <f>DATA!U17</f>
        <v>0</v>
      </c>
      <c r="AZ17" s="362">
        <f>DATA!V17</f>
        <v>0</v>
      </c>
      <c r="BA17" s="364">
        <f>DATA!W17</f>
        <v>0</v>
      </c>
      <c r="BB17" s="362">
        <f>DATA!X17</f>
        <v>0</v>
      </c>
      <c r="BC17" s="364">
        <f>DATA!Y17</f>
        <v>0</v>
      </c>
      <c r="BD17" s="362">
        <f>DATA!Z17</f>
        <v>0</v>
      </c>
      <c r="BE17" s="364">
        <f>DATA!AA17</f>
        <v>0</v>
      </c>
      <c r="BF17" s="362">
        <f>DATA!AB17</f>
        <v>0</v>
      </c>
      <c r="BG17" s="364">
        <f>DATA!AC17</f>
        <v>0</v>
      </c>
      <c r="BO17" s="17">
        <f t="shared" si="9"/>
        <v>0</v>
      </c>
    </row>
    <row r="18" spans="1:67" ht="6.95" customHeight="1" thickBot="1" x14ac:dyDescent="0.3">
      <c r="A18" s="71"/>
      <c r="B18" s="366" t="s">
        <v>29</v>
      </c>
      <c r="C18" s="368" t="str">
        <f>CONCATENATE("Oktober ",MID(DATA!Q3,1,4))</f>
        <v>Oktober 2017</v>
      </c>
      <c r="D18" s="368"/>
      <c r="E18" s="368"/>
      <c r="F18" s="368"/>
      <c r="G18" s="368"/>
      <c r="H18" s="369"/>
      <c r="I18" s="32" t="s">
        <v>55</v>
      </c>
      <c r="J18" s="366" t="s">
        <v>29</v>
      </c>
      <c r="K18" s="368" t="str">
        <f>CONCATENATE("November ",MID(DATA!Q3,1,4))</f>
        <v>November 2017</v>
      </c>
      <c r="L18" s="368"/>
      <c r="M18" s="368"/>
      <c r="N18" s="368"/>
      <c r="O18" s="368"/>
      <c r="P18" s="369"/>
      <c r="Q18" s="32"/>
      <c r="R18" s="366" t="s">
        <v>29</v>
      </c>
      <c r="S18" s="368" t="str">
        <f>CONCATENATE("Desember ",MID(DATA!Q3,1,4))</f>
        <v>Desember 2017</v>
      </c>
      <c r="T18" s="368"/>
      <c r="U18" s="368"/>
      <c r="V18" s="368"/>
      <c r="W18" s="368"/>
      <c r="X18" s="369"/>
      <c r="Y18" s="32"/>
      <c r="Z18" s="355"/>
      <c r="AA18" s="357">
        <v>8</v>
      </c>
      <c r="AB18" s="359" t="s">
        <v>56</v>
      </c>
      <c r="AC18" s="72"/>
      <c r="AD18" s="25"/>
      <c r="AG18" s="361"/>
      <c r="AH18" s="363"/>
      <c r="AI18" s="363"/>
      <c r="AJ18" s="363"/>
      <c r="AK18" s="365"/>
      <c r="AL18" s="363"/>
      <c r="AM18" s="365"/>
      <c r="AN18" s="363"/>
      <c r="AO18" s="365"/>
      <c r="AP18" s="363"/>
      <c r="AQ18" s="365"/>
      <c r="AR18" s="363"/>
      <c r="AS18" s="365"/>
      <c r="AT18" s="363"/>
      <c r="AU18" s="365"/>
      <c r="AV18" s="363"/>
      <c r="AW18" s="365"/>
      <c r="AX18" s="363"/>
      <c r="AY18" s="365"/>
      <c r="AZ18" s="363"/>
      <c r="BA18" s="365"/>
      <c r="BB18" s="363"/>
      <c r="BC18" s="365"/>
      <c r="BD18" s="363"/>
      <c r="BE18" s="365"/>
      <c r="BF18" s="363"/>
      <c r="BG18" s="365"/>
      <c r="BO18" s="17">
        <f t="shared" si="9"/>
        <v>0</v>
      </c>
    </row>
    <row r="19" spans="1:67" ht="12.95" customHeight="1" thickTop="1" thickBot="1" x14ac:dyDescent="0.3">
      <c r="A19" s="71"/>
      <c r="B19" s="367"/>
      <c r="C19" s="370"/>
      <c r="D19" s="370"/>
      <c r="E19" s="370"/>
      <c r="F19" s="370"/>
      <c r="G19" s="370"/>
      <c r="H19" s="371"/>
      <c r="I19" s="32"/>
      <c r="J19" s="367"/>
      <c r="K19" s="370"/>
      <c r="L19" s="370"/>
      <c r="M19" s="370"/>
      <c r="N19" s="370"/>
      <c r="O19" s="370"/>
      <c r="P19" s="371"/>
      <c r="Q19" s="32"/>
      <c r="R19" s="367"/>
      <c r="S19" s="370"/>
      <c r="T19" s="370"/>
      <c r="U19" s="370"/>
      <c r="V19" s="370"/>
      <c r="W19" s="370"/>
      <c r="X19" s="371"/>
      <c r="Y19" s="32"/>
      <c r="Z19" s="70"/>
      <c r="AA19" s="73">
        <f>IF(OR(DATA!D18=0,DATA!D18=""),"",DATA!D18)</f>
        <v>8</v>
      </c>
      <c r="AB19" s="56" t="str">
        <f>IF(OR(DATA!E18=0,DATA!E18=""),"",DATA!E18)</f>
        <v>Natal</v>
      </c>
      <c r="AC19" s="45"/>
      <c r="AD19" s="25"/>
      <c r="AG19" s="74" t="s">
        <v>46</v>
      </c>
      <c r="AH19" s="58">
        <f>DATA!B18</f>
        <v>8</v>
      </c>
      <c r="AI19" s="58">
        <f>DATA!C18</f>
        <v>8</v>
      </c>
      <c r="AJ19" s="58">
        <f>DATA!F18</f>
        <v>0</v>
      </c>
      <c r="AK19" s="59">
        <f>DATA!G18</f>
        <v>0</v>
      </c>
      <c r="AL19" s="58">
        <f>DATA!H18</f>
        <v>0</v>
      </c>
      <c r="AM19" s="59">
        <f>DATA!I18</f>
        <v>0</v>
      </c>
      <c r="AN19" s="58">
        <f>DATA!J18</f>
        <v>0</v>
      </c>
      <c r="AO19" s="59">
        <f>DATA!K18</f>
        <v>0</v>
      </c>
      <c r="AP19" s="58">
        <f>DATA!L18</f>
        <v>0</v>
      </c>
      <c r="AQ19" s="59">
        <f>DATA!M18</f>
        <v>0</v>
      </c>
      <c r="AR19" s="58">
        <f>DATA!N18</f>
        <v>0</v>
      </c>
      <c r="AS19" s="59">
        <f>DATA!O18</f>
        <v>0</v>
      </c>
      <c r="AT19" s="58">
        <f>DATA!P18</f>
        <v>25</v>
      </c>
      <c r="AU19" s="59">
        <f>DATA!Q18</f>
        <v>25</v>
      </c>
      <c r="AV19" s="58">
        <f>DATA!R18</f>
        <v>0</v>
      </c>
      <c r="AW19" s="59">
        <f>DATA!S18</f>
        <v>0</v>
      </c>
      <c r="AX19" s="58">
        <f>DATA!T18</f>
        <v>0</v>
      </c>
      <c r="AY19" s="59">
        <f>DATA!U18</f>
        <v>0</v>
      </c>
      <c r="AZ19" s="58">
        <f>DATA!V18</f>
        <v>0</v>
      </c>
      <c r="BA19" s="59">
        <f>DATA!W18</f>
        <v>0</v>
      </c>
      <c r="BB19" s="58">
        <f>DATA!X18</f>
        <v>0</v>
      </c>
      <c r="BC19" s="59">
        <f>DATA!Y18</f>
        <v>0</v>
      </c>
      <c r="BD19" s="58">
        <f>DATA!Z18</f>
        <v>0</v>
      </c>
      <c r="BE19" s="59">
        <f>DATA!AA18</f>
        <v>0</v>
      </c>
      <c r="BF19" s="58">
        <f>DATA!AB18</f>
        <v>0</v>
      </c>
      <c r="BG19" s="59">
        <f>DATA!AC18</f>
        <v>0</v>
      </c>
      <c r="BO19" s="17">
        <f t="shared" si="9"/>
        <v>0</v>
      </c>
    </row>
    <row r="20" spans="1:67" ht="12.95" customHeight="1" thickTop="1" thickBot="1" x14ac:dyDescent="0.3">
      <c r="A20" s="71"/>
      <c r="B20" s="38" t="s">
        <v>34</v>
      </c>
      <c r="C20" s="39">
        <f>IF(OR(X16=30,W16=30),1,"")</f>
        <v>1</v>
      </c>
      <c r="D20" s="39">
        <f>C26+1</f>
        <v>8</v>
      </c>
      <c r="E20" s="39">
        <f>D26+1</f>
        <v>15</v>
      </c>
      <c r="F20" s="39">
        <f>E26+1</f>
        <v>22</v>
      </c>
      <c r="G20" s="39">
        <f>F26+1</f>
        <v>29</v>
      </c>
      <c r="H20" s="18" t="str">
        <f>IF(G26=31,"",IF(G26="","",G26+1))</f>
        <v/>
      </c>
      <c r="I20" s="40" t="s">
        <v>55</v>
      </c>
      <c r="J20" s="38" t="s">
        <v>34</v>
      </c>
      <c r="K20" s="39" t="str">
        <f>IF(OR(H26=31,G26=31),1,"")</f>
        <v/>
      </c>
      <c r="L20" s="39">
        <f>K26+1</f>
        <v>5</v>
      </c>
      <c r="M20" s="39">
        <f>L26+1</f>
        <v>12</v>
      </c>
      <c r="N20" s="39">
        <f>M26+1</f>
        <v>19</v>
      </c>
      <c r="O20" s="39">
        <f>N26+1</f>
        <v>26</v>
      </c>
      <c r="P20" s="18" t="str">
        <f>IF(O26=30,"",IF(O26="","",O26+1))</f>
        <v/>
      </c>
      <c r="Q20" s="41"/>
      <c r="R20" s="38" t="s">
        <v>34</v>
      </c>
      <c r="S20" s="39" t="str">
        <f>IF(OR(P26=30,O26=30),1,"")</f>
        <v/>
      </c>
      <c r="T20" s="39">
        <f>S26+1</f>
        <v>3</v>
      </c>
      <c r="U20" s="39">
        <f>T26+1</f>
        <v>10</v>
      </c>
      <c r="V20" s="39">
        <f>U26+1</f>
        <v>17</v>
      </c>
      <c r="W20" s="39">
        <f>V26+1</f>
        <v>24</v>
      </c>
      <c r="X20" s="18">
        <f>IF(W26=31,"",IF(W26="","",W26+1))</f>
        <v>31</v>
      </c>
      <c r="Y20" s="32"/>
      <c r="Z20" s="70"/>
      <c r="AA20" s="61">
        <f>IF(OR(DATA!D19=0,DATA!D19=""),"",DATA!D19)</f>
        <v>9</v>
      </c>
      <c r="AB20" s="56" t="str">
        <f>IF(OR(DATA!E19=0,DATA!E19=""),"",DATA!E19)</f>
        <v>Tahun Baru Masehi</v>
      </c>
      <c r="AC20" s="45"/>
      <c r="AD20" s="25"/>
      <c r="AG20" s="75" t="s">
        <v>46</v>
      </c>
      <c r="AH20" s="58">
        <f>DATA!B19</f>
        <v>9</v>
      </c>
      <c r="AI20" s="58">
        <f>DATA!C19</f>
        <v>9</v>
      </c>
      <c r="AJ20" s="58">
        <f>DATA!F19</f>
        <v>0</v>
      </c>
      <c r="AK20" s="59">
        <f>DATA!G19</f>
        <v>0</v>
      </c>
      <c r="AL20" s="58">
        <f>DATA!H19</f>
        <v>0</v>
      </c>
      <c r="AM20" s="59">
        <f>DATA!I19</f>
        <v>0</v>
      </c>
      <c r="AN20" s="58">
        <f>DATA!J19</f>
        <v>0</v>
      </c>
      <c r="AO20" s="59">
        <f>DATA!K19</f>
        <v>0</v>
      </c>
      <c r="AP20" s="58">
        <f>DATA!L19</f>
        <v>0</v>
      </c>
      <c r="AQ20" s="59">
        <f>DATA!M19</f>
        <v>0</v>
      </c>
      <c r="AR20" s="58">
        <f>DATA!N19</f>
        <v>0</v>
      </c>
      <c r="AS20" s="59">
        <f>DATA!O19</f>
        <v>0</v>
      </c>
      <c r="AT20" s="58">
        <f>DATA!P19</f>
        <v>0</v>
      </c>
      <c r="AU20" s="59">
        <f>DATA!Q19</f>
        <v>0</v>
      </c>
      <c r="AV20" s="58">
        <f>DATA!R19</f>
        <v>1</v>
      </c>
      <c r="AW20" s="59">
        <f>DATA!S19</f>
        <v>1</v>
      </c>
      <c r="AX20" s="58">
        <f>DATA!T19</f>
        <v>0</v>
      </c>
      <c r="AY20" s="59">
        <f>DATA!U19</f>
        <v>0</v>
      </c>
      <c r="AZ20" s="58">
        <f>DATA!V19</f>
        <v>0</v>
      </c>
      <c r="BA20" s="59">
        <f>DATA!W19</f>
        <v>0</v>
      </c>
      <c r="BB20" s="58">
        <f>DATA!X19</f>
        <v>0</v>
      </c>
      <c r="BC20" s="59">
        <f>DATA!Y19</f>
        <v>0</v>
      </c>
      <c r="BD20" s="58">
        <f>DATA!Z19</f>
        <v>0</v>
      </c>
      <c r="BE20" s="59">
        <f>DATA!AA19</f>
        <v>0</v>
      </c>
      <c r="BF20" s="58">
        <f>DATA!AB19</f>
        <v>0</v>
      </c>
      <c r="BG20" s="59">
        <f>DATA!AC19</f>
        <v>0</v>
      </c>
      <c r="BO20" s="17">
        <f t="shared" si="9"/>
        <v>0</v>
      </c>
    </row>
    <row r="21" spans="1:67" ht="12.95" customHeight="1" thickTop="1" thickBot="1" x14ac:dyDescent="0.3">
      <c r="A21" s="76"/>
      <c r="B21" s="49" t="s">
        <v>39</v>
      </c>
      <c r="C21" s="29">
        <f t="shared" ref="C21:C26" si="10">IF(OR(X10=30,W10=30),1,IF(C20="","",C20+1))</f>
        <v>2</v>
      </c>
      <c r="D21" s="29">
        <f t="shared" ref="D21:F26" si="11">D20+1</f>
        <v>9</v>
      </c>
      <c r="E21" s="29">
        <f t="shared" si="11"/>
        <v>16</v>
      </c>
      <c r="F21" s="29">
        <f t="shared" si="11"/>
        <v>23</v>
      </c>
      <c r="G21" s="29">
        <f>IF(G20=31,"",IF(G20="","",G20+1))</f>
        <v>30</v>
      </c>
      <c r="H21" s="22" t="str">
        <f>IF(H20=31,"",IF(H20="","",H20+1))</f>
        <v/>
      </c>
      <c r="I21" s="50"/>
      <c r="J21" s="49" t="s">
        <v>39</v>
      </c>
      <c r="K21" s="29" t="str">
        <f t="shared" ref="K21:K26" si="12">IF(OR(H20=31,G20=31),1,IF(K20="","",K20+1))</f>
        <v/>
      </c>
      <c r="L21" s="29">
        <f t="shared" ref="L21:N26" si="13">L20+1</f>
        <v>6</v>
      </c>
      <c r="M21" s="29">
        <f t="shared" si="13"/>
        <v>13</v>
      </c>
      <c r="N21" s="29">
        <f t="shared" si="13"/>
        <v>20</v>
      </c>
      <c r="O21" s="29">
        <f t="shared" ref="O21:P26" si="14">IF(O20=30,"",IF(O20="","",O20+1))</f>
        <v>27</v>
      </c>
      <c r="P21" s="22" t="str">
        <f t="shared" si="14"/>
        <v/>
      </c>
      <c r="Q21" s="32"/>
      <c r="R21" s="49" t="s">
        <v>39</v>
      </c>
      <c r="S21" s="29" t="str">
        <f t="shared" ref="S21:S26" si="15">IF(OR(P20=30,O20=30),1,IF(S20="","",S20+1))</f>
        <v/>
      </c>
      <c r="T21" s="29">
        <f t="shared" ref="T21:V26" si="16">T20+1</f>
        <v>4</v>
      </c>
      <c r="U21" s="29">
        <f t="shared" si="16"/>
        <v>11</v>
      </c>
      <c r="V21" s="29">
        <f t="shared" si="16"/>
        <v>18</v>
      </c>
      <c r="W21" s="29">
        <f>IF(W20=31,"",IF(W20="","",W20+1))</f>
        <v>25</v>
      </c>
      <c r="X21" s="22" t="str">
        <f>IF(X20=31,"",IF(X20="","",X20+1))</f>
        <v/>
      </c>
      <c r="Y21" s="32"/>
      <c r="Z21" s="70"/>
      <c r="AA21" s="61">
        <f>IF(OR(DATA!D20=0,DATA!D20=""),"",DATA!D20)</f>
        <v>10</v>
      </c>
      <c r="AB21" s="56" t="str">
        <f>IF(OR(DATA!E20=0,DATA!E20=""),"",DATA!E20)</f>
        <v>Thn Baru Imlek</v>
      </c>
      <c r="AC21" s="45"/>
      <c r="AD21" s="25"/>
      <c r="AG21" s="77" t="s">
        <v>46</v>
      </c>
      <c r="AH21" s="58">
        <f>DATA!B20</f>
        <v>10</v>
      </c>
      <c r="AI21" s="58">
        <f>DATA!C20</f>
        <v>10</v>
      </c>
      <c r="AJ21" s="58">
        <f>DATA!F20</f>
        <v>0</v>
      </c>
      <c r="AK21" s="59">
        <f>DATA!G20</f>
        <v>0</v>
      </c>
      <c r="AL21" s="58">
        <f>DATA!H20</f>
        <v>0</v>
      </c>
      <c r="AM21" s="59">
        <f>DATA!I20</f>
        <v>0</v>
      </c>
      <c r="AN21" s="58">
        <f>DATA!J20</f>
        <v>0</v>
      </c>
      <c r="AO21" s="59">
        <f>DATA!K20</f>
        <v>0</v>
      </c>
      <c r="AP21" s="58">
        <f>DATA!L20</f>
        <v>0</v>
      </c>
      <c r="AQ21" s="59">
        <f>DATA!M20</f>
        <v>0</v>
      </c>
      <c r="AR21" s="58">
        <f>DATA!N20</f>
        <v>0</v>
      </c>
      <c r="AS21" s="59">
        <f>DATA!O20</f>
        <v>0</v>
      </c>
      <c r="AT21" s="58">
        <f>DATA!P20</f>
        <v>0</v>
      </c>
      <c r="AU21" s="59">
        <f>DATA!Q20</f>
        <v>0</v>
      </c>
      <c r="AV21" s="58">
        <f>DATA!R20</f>
        <v>0</v>
      </c>
      <c r="AW21" s="59">
        <f>DATA!S20</f>
        <v>0</v>
      </c>
      <c r="AX21" s="58">
        <f>DATA!T20</f>
        <v>0</v>
      </c>
      <c r="AY21" s="59">
        <f>DATA!U20</f>
        <v>0</v>
      </c>
      <c r="AZ21" s="58">
        <f>DATA!V20</f>
        <v>0</v>
      </c>
      <c r="BA21" s="59">
        <f>DATA!W20</f>
        <v>0</v>
      </c>
      <c r="BB21" s="58">
        <f>DATA!X20</f>
        <v>0</v>
      </c>
      <c r="BC21" s="59">
        <f>DATA!Y20</f>
        <v>0</v>
      </c>
      <c r="BD21" s="58">
        <f>DATA!Z20</f>
        <v>0</v>
      </c>
      <c r="BE21" s="59">
        <f>DATA!AA20</f>
        <v>0</v>
      </c>
      <c r="BF21" s="58">
        <f>DATA!AB20</f>
        <v>0</v>
      </c>
      <c r="BG21" s="59">
        <f>DATA!AC20</f>
        <v>0</v>
      </c>
      <c r="BO21" s="17">
        <f t="shared" si="9"/>
        <v>0</v>
      </c>
    </row>
    <row r="22" spans="1:67" ht="12.95" customHeight="1" thickTop="1" thickBot="1" x14ac:dyDescent="0.3">
      <c r="A22" s="71"/>
      <c r="B22" s="49" t="s">
        <v>42</v>
      </c>
      <c r="C22" s="29">
        <f t="shared" si="10"/>
        <v>3</v>
      </c>
      <c r="D22" s="29">
        <f t="shared" si="11"/>
        <v>10</v>
      </c>
      <c r="E22" s="29">
        <f t="shared" si="11"/>
        <v>17</v>
      </c>
      <c r="F22" s="29">
        <f t="shared" si="11"/>
        <v>24</v>
      </c>
      <c r="G22" s="29">
        <f t="shared" ref="G22:H26" si="17">IF(G21=31,"",IF(G21="","",G21+1))</f>
        <v>31</v>
      </c>
      <c r="H22" s="22" t="str">
        <f t="shared" si="17"/>
        <v/>
      </c>
      <c r="I22" s="50"/>
      <c r="J22" s="49" t="s">
        <v>42</v>
      </c>
      <c r="K22" s="29" t="str">
        <f t="shared" si="12"/>
        <v/>
      </c>
      <c r="L22" s="29">
        <f t="shared" si="13"/>
        <v>7</v>
      </c>
      <c r="M22" s="29">
        <f t="shared" si="13"/>
        <v>14</v>
      </c>
      <c r="N22" s="29">
        <f t="shared" si="13"/>
        <v>21</v>
      </c>
      <c r="O22" s="29">
        <f t="shared" si="14"/>
        <v>28</v>
      </c>
      <c r="P22" s="22" t="str">
        <f t="shared" si="14"/>
        <v/>
      </c>
      <c r="Q22" s="32"/>
      <c r="R22" s="49" t="s">
        <v>42</v>
      </c>
      <c r="S22" s="29" t="str">
        <f t="shared" si="15"/>
        <v/>
      </c>
      <c r="T22" s="29">
        <f t="shared" si="16"/>
        <v>5</v>
      </c>
      <c r="U22" s="29">
        <f t="shared" si="16"/>
        <v>12</v>
      </c>
      <c r="V22" s="29">
        <f t="shared" si="16"/>
        <v>19</v>
      </c>
      <c r="W22" s="29">
        <f t="shared" ref="W22:X26" si="18">IF(W21=31,"",IF(W21="","",W21+1))</f>
        <v>26</v>
      </c>
      <c r="X22" s="22" t="str">
        <f t="shared" si="18"/>
        <v/>
      </c>
      <c r="Y22" s="32"/>
      <c r="Z22" s="70"/>
      <c r="AA22" s="61">
        <f>IF(OR(DATA!D21=0,DATA!D21=""),"",DATA!D21)</f>
        <v>11</v>
      </c>
      <c r="AB22" s="56" t="str">
        <f>IF(OR(DATA!E21=0,DATA!E21=""),"",DATA!E21)</f>
        <v>Hari Raya Nyepi</v>
      </c>
      <c r="AC22" s="45"/>
      <c r="AD22" s="25"/>
      <c r="AG22" s="78" t="s">
        <v>46</v>
      </c>
      <c r="AH22" s="58">
        <f>DATA!B21</f>
        <v>11</v>
      </c>
      <c r="AI22" s="58">
        <f>DATA!C21</f>
        <v>11</v>
      </c>
      <c r="AJ22" s="58">
        <f>DATA!F21</f>
        <v>0</v>
      </c>
      <c r="AK22" s="59">
        <f>DATA!G21</f>
        <v>0</v>
      </c>
      <c r="AL22" s="58">
        <f>DATA!H21</f>
        <v>0</v>
      </c>
      <c r="AM22" s="59">
        <f>DATA!I21</f>
        <v>0</v>
      </c>
      <c r="AN22" s="58">
        <f>DATA!J21</f>
        <v>0</v>
      </c>
      <c r="AO22" s="59">
        <f>DATA!K21</f>
        <v>0</v>
      </c>
      <c r="AP22" s="58">
        <f>DATA!L21</f>
        <v>0</v>
      </c>
      <c r="AQ22" s="59">
        <f>DATA!M21</f>
        <v>0</v>
      </c>
      <c r="AR22" s="58">
        <f>DATA!N21</f>
        <v>0</v>
      </c>
      <c r="AS22" s="59">
        <f>DATA!O21</f>
        <v>0</v>
      </c>
      <c r="AT22" s="58">
        <f>DATA!P21</f>
        <v>0</v>
      </c>
      <c r="AU22" s="59">
        <f>DATA!Q21</f>
        <v>0</v>
      </c>
      <c r="AV22" s="58">
        <f>DATA!R21</f>
        <v>0</v>
      </c>
      <c r="AW22" s="59">
        <f>DATA!S21</f>
        <v>0</v>
      </c>
      <c r="AX22" s="58">
        <f>DATA!T21</f>
        <v>0</v>
      </c>
      <c r="AY22" s="59">
        <f>DATA!U21</f>
        <v>0</v>
      </c>
      <c r="AZ22" s="58">
        <f>DATA!V21</f>
        <v>0</v>
      </c>
      <c r="BA22" s="59">
        <f>DATA!W21</f>
        <v>0</v>
      </c>
      <c r="BB22" s="58">
        <f>DATA!X21</f>
        <v>0</v>
      </c>
      <c r="BC22" s="59">
        <f>DATA!Y21</f>
        <v>0</v>
      </c>
      <c r="BD22" s="58">
        <f>DATA!Z21</f>
        <v>0</v>
      </c>
      <c r="BE22" s="59">
        <f>DATA!AA21</f>
        <v>0</v>
      </c>
      <c r="BF22" s="58">
        <f>DATA!AB21</f>
        <v>0</v>
      </c>
      <c r="BG22" s="59">
        <f>DATA!AC21</f>
        <v>0</v>
      </c>
      <c r="BO22" s="17">
        <f t="shared" si="9"/>
        <v>0</v>
      </c>
    </row>
    <row r="23" spans="1:67" ht="12.95" customHeight="1" thickTop="1" thickBot="1" x14ac:dyDescent="0.3">
      <c r="A23" s="71"/>
      <c r="B23" s="49" t="s">
        <v>45</v>
      </c>
      <c r="C23" s="29">
        <f t="shared" si="10"/>
        <v>4</v>
      </c>
      <c r="D23" s="29">
        <f t="shared" si="11"/>
        <v>11</v>
      </c>
      <c r="E23" s="29">
        <f t="shared" si="11"/>
        <v>18</v>
      </c>
      <c r="F23" s="29">
        <f t="shared" si="11"/>
        <v>25</v>
      </c>
      <c r="G23" s="29" t="str">
        <f t="shared" si="17"/>
        <v/>
      </c>
      <c r="H23" s="22" t="str">
        <f t="shared" si="17"/>
        <v/>
      </c>
      <c r="I23" s="50"/>
      <c r="J23" s="49" t="s">
        <v>45</v>
      </c>
      <c r="K23" s="29">
        <f t="shared" si="12"/>
        <v>1</v>
      </c>
      <c r="L23" s="29">
        <f t="shared" si="13"/>
        <v>8</v>
      </c>
      <c r="M23" s="29">
        <f t="shared" si="13"/>
        <v>15</v>
      </c>
      <c r="N23" s="29">
        <f t="shared" si="13"/>
        <v>22</v>
      </c>
      <c r="O23" s="29">
        <f t="shared" si="14"/>
        <v>29</v>
      </c>
      <c r="P23" s="22" t="str">
        <f t="shared" si="14"/>
        <v/>
      </c>
      <c r="Q23" s="32"/>
      <c r="R23" s="49" t="s">
        <v>45</v>
      </c>
      <c r="S23" s="29" t="str">
        <f t="shared" si="15"/>
        <v/>
      </c>
      <c r="T23" s="29">
        <f t="shared" si="16"/>
        <v>6</v>
      </c>
      <c r="U23" s="29">
        <f t="shared" si="16"/>
        <v>13</v>
      </c>
      <c r="V23" s="29">
        <f t="shared" si="16"/>
        <v>20</v>
      </c>
      <c r="W23" s="29">
        <f t="shared" si="18"/>
        <v>27</v>
      </c>
      <c r="X23" s="22" t="str">
        <f t="shared" si="18"/>
        <v/>
      </c>
      <c r="Y23" s="32"/>
      <c r="Z23" s="70"/>
      <c r="AA23" s="61">
        <f>IF(OR(DATA!D22=0,DATA!D22=""),"",DATA!D22)</f>
        <v>12</v>
      </c>
      <c r="AB23" s="56" t="str">
        <f>IF(OR(DATA!E22=0,DATA!E22=""),"",DATA!E22)</f>
        <v>Wafat Yesus Kristus</v>
      </c>
      <c r="AC23" s="45"/>
      <c r="AD23" s="25"/>
      <c r="AG23" s="79" t="s">
        <v>46</v>
      </c>
      <c r="AH23" s="58">
        <f>DATA!B22</f>
        <v>12</v>
      </c>
      <c r="AI23" s="58">
        <f>DATA!C22</f>
        <v>12</v>
      </c>
      <c r="AJ23" s="58">
        <f>DATA!F22</f>
        <v>0</v>
      </c>
      <c r="AK23" s="59">
        <f>DATA!G22</f>
        <v>0</v>
      </c>
      <c r="AL23" s="58">
        <f>DATA!H22</f>
        <v>0</v>
      </c>
      <c r="AM23" s="59">
        <f>DATA!I22</f>
        <v>0</v>
      </c>
      <c r="AN23" s="58">
        <f>DATA!J22</f>
        <v>0</v>
      </c>
      <c r="AO23" s="59">
        <f>DATA!K22</f>
        <v>0</v>
      </c>
      <c r="AP23" s="58">
        <f>DATA!L22</f>
        <v>0</v>
      </c>
      <c r="AQ23" s="59">
        <f>DATA!M22</f>
        <v>0</v>
      </c>
      <c r="AR23" s="58">
        <f>DATA!N22</f>
        <v>0</v>
      </c>
      <c r="AS23" s="59">
        <f>DATA!O22</f>
        <v>0</v>
      </c>
      <c r="AT23" s="58">
        <f>DATA!P22</f>
        <v>0</v>
      </c>
      <c r="AU23" s="59">
        <f>DATA!Q22</f>
        <v>0</v>
      </c>
      <c r="AV23" s="58">
        <f>DATA!R22</f>
        <v>0</v>
      </c>
      <c r="AW23" s="59">
        <f>DATA!S22</f>
        <v>0</v>
      </c>
      <c r="AX23" s="58">
        <f>DATA!T22</f>
        <v>0</v>
      </c>
      <c r="AY23" s="59">
        <f>DATA!U22</f>
        <v>0</v>
      </c>
      <c r="AZ23" s="58">
        <f>DATA!V22</f>
        <v>0</v>
      </c>
      <c r="BA23" s="59">
        <f>DATA!W22</f>
        <v>0</v>
      </c>
      <c r="BB23" s="58">
        <f>DATA!X22</f>
        <v>0</v>
      </c>
      <c r="BC23" s="59">
        <f>DATA!Y22</f>
        <v>0</v>
      </c>
      <c r="BD23" s="58">
        <f>DATA!Z22</f>
        <v>0</v>
      </c>
      <c r="BE23" s="59">
        <f>DATA!AA22</f>
        <v>0</v>
      </c>
      <c r="BF23" s="58">
        <f>DATA!AB22</f>
        <v>0</v>
      </c>
      <c r="BG23" s="59">
        <f>DATA!AC22</f>
        <v>0</v>
      </c>
      <c r="BO23" s="17">
        <f t="shared" si="9"/>
        <v>0</v>
      </c>
    </row>
    <row r="24" spans="1:67" ht="12.95" customHeight="1" thickTop="1" thickBot="1" x14ac:dyDescent="0.3">
      <c r="A24" s="71"/>
      <c r="B24" s="49" t="s">
        <v>49</v>
      </c>
      <c r="C24" s="29">
        <f t="shared" si="10"/>
        <v>5</v>
      </c>
      <c r="D24" s="29">
        <f t="shared" si="11"/>
        <v>12</v>
      </c>
      <c r="E24" s="29">
        <f t="shared" si="11"/>
        <v>19</v>
      </c>
      <c r="F24" s="29">
        <f t="shared" si="11"/>
        <v>26</v>
      </c>
      <c r="G24" s="29" t="str">
        <f t="shared" si="17"/>
        <v/>
      </c>
      <c r="H24" s="22" t="str">
        <f t="shared" si="17"/>
        <v/>
      </c>
      <c r="I24" s="50"/>
      <c r="J24" s="49" t="s">
        <v>49</v>
      </c>
      <c r="K24" s="29">
        <f t="shared" si="12"/>
        <v>2</v>
      </c>
      <c r="L24" s="29">
        <f t="shared" si="13"/>
        <v>9</v>
      </c>
      <c r="M24" s="29">
        <f t="shared" si="13"/>
        <v>16</v>
      </c>
      <c r="N24" s="29">
        <f t="shared" si="13"/>
        <v>23</v>
      </c>
      <c r="O24" s="29">
        <f t="shared" si="14"/>
        <v>30</v>
      </c>
      <c r="P24" s="22" t="str">
        <f t="shared" si="14"/>
        <v/>
      </c>
      <c r="Q24" s="32"/>
      <c r="R24" s="49" t="s">
        <v>49</v>
      </c>
      <c r="S24" s="29" t="str">
        <f t="shared" si="15"/>
        <v/>
      </c>
      <c r="T24" s="29">
        <f t="shared" si="16"/>
        <v>7</v>
      </c>
      <c r="U24" s="29">
        <f t="shared" si="16"/>
        <v>14</v>
      </c>
      <c r="V24" s="29">
        <f t="shared" si="16"/>
        <v>21</v>
      </c>
      <c r="W24" s="29">
        <f t="shared" si="18"/>
        <v>28</v>
      </c>
      <c r="X24" s="22" t="str">
        <f t="shared" si="18"/>
        <v/>
      </c>
      <c r="Y24" s="32"/>
      <c r="Z24" s="70"/>
      <c r="AA24" s="61">
        <f>IF(OR(DATA!D23=0,DATA!D23=""),"",DATA!D23)</f>
        <v>13</v>
      </c>
      <c r="AB24" s="56" t="str">
        <f>IF(OR(DATA!E23=0,DATA!E23=""),"",DATA!E23)</f>
        <v>Kenaikan Isa Almasih</v>
      </c>
      <c r="AC24" s="45"/>
      <c r="AD24" s="25"/>
      <c r="AG24" s="80" t="s">
        <v>46</v>
      </c>
      <c r="AH24" s="58">
        <f>DATA!B23</f>
        <v>13</v>
      </c>
      <c r="AI24" s="58">
        <f>DATA!C23</f>
        <v>13</v>
      </c>
      <c r="AJ24" s="58">
        <f>DATA!F23</f>
        <v>0</v>
      </c>
      <c r="AK24" s="59">
        <f>DATA!G23</f>
        <v>0</v>
      </c>
      <c r="AL24" s="58">
        <f>DATA!H23</f>
        <v>0</v>
      </c>
      <c r="AM24" s="59">
        <f>DATA!I23</f>
        <v>0</v>
      </c>
      <c r="AN24" s="58">
        <f>DATA!J23</f>
        <v>0</v>
      </c>
      <c r="AO24" s="59">
        <f>DATA!K23</f>
        <v>0</v>
      </c>
      <c r="AP24" s="58">
        <f>DATA!L23</f>
        <v>0</v>
      </c>
      <c r="AQ24" s="59">
        <f>DATA!M23</f>
        <v>0</v>
      </c>
      <c r="AR24" s="58">
        <f>DATA!N23</f>
        <v>0</v>
      </c>
      <c r="AS24" s="59">
        <f>DATA!O23</f>
        <v>0</v>
      </c>
      <c r="AT24" s="58">
        <f>DATA!P23</f>
        <v>0</v>
      </c>
      <c r="AU24" s="59">
        <f>DATA!Q23</f>
        <v>0</v>
      </c>
      <c r="AV24" s="58">
        <f>DATA!R23</f>
        <v>0</v>
      </c>
      <c r="AW24" s="59">
        <f>DATA!S23</f>
        <v>0</v>
      </c>
      <c r="AX24" s="58">
        <f>DATA!T23</f>
        <v>0</v>
      </c>
      <c r="AY24" s="59">
        <f>DATA!U23</f>
        <v>0</v>
      </c>
      <c r="AZ24" s="58">
        <f>DATA!V23</f>
        <v>0</v>
      </c>
      <c r="BA24" s="59">
        <f>DATA!W23</f>
        <v>0</v>
      </c>
      <c r="BB24" s="58">
        <f>DATA!X23</f>
        <v>0</v>
      </c>
      <c r="BC24" s="59">
        <f>DATA!Y23</f>
        <v>0</v>
      </c>
      <c r="BD24" s="58">
        <f>DATA!Z23</f>
        <v>0</v>
      </c>
      <c r="BE24" s="59">
        <f>DATA!AA23</f>
        <v>0</v>
      </c>
      <c r="BF24" s="58">
        <f>DATA!AB23</f>
        <v>0</v>
      </c>
      <c r="BG24" s="59">
        <f>DATA!AC23</f>
        <v>0</v>
      </c>
      <c r="BO24" s="17">
        <f t="shared" si="9"/>
        <v>0</v>
      </c>
    </row>
    <row r="25" spans="1:67" ht="12.95" customHeight="1" thickTop="1" thickBot="1" x14ac:dyDescent="0.3">
      <c r="A25" s="71"/>
      <c r="B25" s="49" t="s">
        <v>52</v>
      </c>
      <c r="C25" s="29">
        <f t="shared" si="10"/>
        <v>6</v>
      </c>
      <c r="D25" s="29">
        <f t="shared" si="11"/>
        <v>13</v>
      </c>
      <c r="E25" s="29">
        <f t="shared" si="11"/>
        <v>20</v>
      </c>
      <c r="F25" s="29">
        <f t="shared" si="11"/>
        <v>27</v>
      </c>
      <c r="G25" s="29" t="str">
        <f t="shared" si="17"/>
        <v/>
      </c>
      <c r="H25" s="22" t="str">
        <f t="shared" si="17"/>
        <v/>
      </c>
      <c r="I25" s="50"/>
      <c r="J25" s="49" t="s">
        <v>52</v>
      </c>
      <c r="K25" s="29">
        <f t="shared" si="12"/>
        <v>3</v>
      </c>
      <c r="L25" s="29">
        <f t="shared" si="13"/>
        <v>10</v>
      </c>
      <c r="M25" s="29">
        <f t="shared" si="13"/>
        <v>17</v>
      </c>
      <c r="N25" s="29">
        <f t="shared" si="13"/>
        <v>24</v>
      </c>
      <c r="O25" s="29" t="str">
        <f t="shared" si="14"/>
        <v/>
      </c>
      <c r="P25" s="22" t="str">
        <f t="shared" si="14"/>
        <v/>
      </c>
      <c r="Q25" s="32"/>
      <c r="R25" s="49" t="s">
        <v>52</v>
      </c>
      <c r="S25" s="29">
        <f t="shared" si="15"/>
        <v>1</v>
      </c>
      <c r="T25" s="29">
        <f t="shared" si="16"/>
        <v>8</v>
      </c>
      <c r="U25" s="29">
        <f t="shared" si="16"/>
        <v>15</v>
      </c>
      <c r="V25" s="29">
        <f t="shared" si="16"/>
        <v>22</v>
      </c>
      <c r="W25" s="29">
        <f t="shared" si="18"/>
        <v>29</v>
      </c>
      <c r="X25" s="22" t="str">
        <f t="shared" si="18"/>
        <v/>
      </c>
      <c r="Y25" s="32"/>
      <c r="Z25" s="70"/>
      <c r="AA25" s="61">
        <f>IF(OR(DATA!D24=0,DATA!D24=""),"",DATA!D24)</f>
        <v>14</v>
      </c>
      <c r="AB25" s="56" t="str">
        <f>IF(OR(DATA!E24=0,DATA!E24=""),"",DATA!E24)</f>
        <v>Isra Miraj</v>
      </c>
      <c r="AC25" s="45"/>
      <c r="AD25" s="25"/>
      <c r="AG25" s="81" t="s">
        <v>46</v>
      </c>
      <c r="AH25" s="58">
        <f>DATA!B24</f>
        <v>14</v>
      </c>
      <c r="AI25" s="58">
        <f>DATA!C24</f>
        <v>14</v>
      </c>
      <c r="AJ25" s="58">
        <f>DATA!F24</f>
        <v>0</v>
      </c>
      <c r="AK25" s="59">
        <f>DATA!G24</f>
        <v>0</v>
      </c>
      <c r="AL25" s="58">
        <f>DATA!H24</f>
        <v>0</v>
      </c>
      <c r="AM25" s="59">
        <f>DATA!I24</f>
        <v>0</v>
      </c>
      <c r="AN25" s="58">
        <f>DATA!J24</f>
        <v>0</v>
      </c>
      <c r="AO25" s="59">
        <f>DATA!K24</f>
        <v>0</v>
      </c>
      <c r="AP25" s="58">
        <f>DATA!L24</f>
        <v>0</v>
      </c>
      <c r="AQ25" s="59">
        <f>DATA!M24</f>
        <v>0</v>
      </c>
      <c r="AR25" s="58">
        <f>DATA!N24</f>
        <v>0</v>
      </c>
      <c r="AS25" s="59">
        <f>DATA!O24</f>
        <v>0</v>
      </c>
      <c r="AT25" s="58">
        <f>DATA!P24</f>
        <v>0</v>
      </c>
      <c r="AU25" s="59">
        <f>DATA!Q24</f>
        <v>0</v>
      </c>
      <c r="AV25" s="58">
        <f>DATA!R24</f>
        <v>0</v>
      </c>
      <c r="AW25" s="59">
        <f>DATA!S24</f>
        <v>0</v>
      </c>
      <c r="AX25" s="58">
        <f>DATA!T24</f>
        <v>0</v>
      </c>
      <c r="AY25" s="59">
        <f>DATA!U24</f>
        <v>0</v>
      </c>
      <c r="AZ25" s="58">
        <f>DATA!V24</f>
        <v>0</v>
      </c>
      <c r="BA25" s="59">
        <f>DATA!W24</f>
        <v>0</v>
      </c>
      <c r="BB25" s="58">
        <f>DATA!X24</f>
        <v>0</v>
      </c>
      <c r="BC25" s="59">
        <f>DATA!Y24</f>
        <v>0</v>
      </c>
      <c r="BD25" s="58">
        <f>DATA!Z24</f>
        <v>0</v>
      </c>
      <c r="BE25" s="59">
        <f>DATA!AA24</f>
        <v>0</v>
      </c>
      <c r="BF25" s="58">
        <f>DATA!AB24</f>
        <v>0</v>
      </c>
      <c r="BG25" s="59">
        <f>DATA!AC24</f>
        <v>0</v>
      </c>
      <c r="BO25" s="17">
        <f t="shared" si="9"/>
        <v>0</v>
      </c>
    </row>
    <row r="26" spans="1:67" ht="12.95" customHeight="1" thickTop="1" thickBot="1" x14ac:dyDescent="0.3">
      <c r="A26" s="71"/>
      <c r="B26" s="65" t="s">
        <v>54</v>
      </c>
      <c r="C26" s="34">
        <f t="shared" si="10"/>
        <v>7</v>
      </c>
      <c r="D26" s="34">
        <f t="shared" si="11"/>
        <v>14</v>
      </c>
      <c r="E26" s="34">
        <f t="shared" si="11"/>
        <v>21</v>
      </c>
      <c r="F26" s="34">
        <f t="shared" si="11"/>
        <v>28</v>
      </c>
      <c r="G26" s="34" t="str">
        <f t="shared" si="17"/>
        <v/>
      </c>
      <c r="H26" s="35" t="str">
        <f t="shared" si="17"/>
        <v/>
      </c>
      <c r="I26" s="50"/>
      <c r="J26" s="65" t="s">
        <v>54</v>
      </c>
      <c r="K26" s="34">
        <f t="shared" si="12"/>
        <v>4</v>
      </c>
      <c r="L26" s="34">
        <f t="shared" si="13"/>
        <v>11</v>
      </c>
      <c r="M26" s="34">
        <f t="shared" si="13"/>
        <v>18</v>
      </c>
      <c r="N26" s="34">
        <f t="shared" si="13"/>
        <v>25</v>
      </c>
      <c r="O26" s="34" t="str">
        <f t="shared" si="14"/>
        <v/>
      </c>
      <c r="P26" s="35" t="str">
        <f t="shared" si="14"/>
        <v/>
      </c>
      <c r="Q26" s="32"/>
      <c r="R26" s="65" t="s">
        <v>54</v>
      </c>
      <c r="S26" s="34">
        <f t="shared" si="15"/>
        <v>2</v>
      </c>
      <c r="T26" s="34">
        <f t="shared" si="16"/>
        <v>9</v>
      </c>
      <c r="U26" s="34">
        <f t="shared" si="16"/>
        <v>16</v>
      </c>
      <c r="V26" s="34">
        <f t="shared" si="16"/>
        <v>23</v>
      </c>
      <c r="W26" s="34">
        <f t="shared" si="18"/>
        <v>30</v>
      </c>
      <c r="X26" s="35" t="str">
        <f t="shared" si="18"/>
        <v/>
      </c>
      <c r="Y26" s="32"/>
      <c r="Z26" s="70"/>
      <c r="AA26" s="73">
        <f>IF(OR(DATA!D25=0,DATA!D25=""),"",DATA!D25)</f>
        <v>15</v>
      </c>
      <c r="AB26" s="56" t="str">
        <f>IF(OR(DATA!E25=0,DATA!E25=""),"",DATA!E25)</f>
        <v xml:space="preserve">Penilaian Akhir Semester </v>
      </c>
      <c r="AC26" s="45"/>
      <c r="AD26" s="25"/>
      <c r="AG26" s="82" t="s">
        <v>46</v>
      </c>
      <c r="AH26" s="58">
        <f>DATA!B25</f>
        <v>15</v>
      </c>
      <c r="AI26" s="58">
        <f>DATA!C25</f>
        <v>15</v>
      </c>
      <c r="AJ26" s="58">
        <f>DATA!F25</f>
        <v>0</v>
      </c>
      <c r="AK26" s="59">
        <f>DATA!G25</f>
        <v>0</v>
      </c>
      <c r="AL26" s="58">
        <f>DATA!H25</f>
        <v>0</v>
      </c>
      <c r="AM26" s="59">
        <f>DATA!I25</f>
        <v>0</v>
      </c>
      <c r="AN26" s="58">
        <f>DATA!J25</f>
        <v>0</v>
      </c>
      <c r="AO26" s="59">
        <f>DATA!K25</f>
        <v>0</v>
      </c>
      <c r="AP26" s="58">
        <f>DATA!L25</f>
        <v>0</v>
      </c>
      <c r="AQ26" s="59">
        <f>DATA!M25</f>
        <v>0</v>
      </c>
      <c r="AR26" s="58">
        <f>DATA!N25</f>
        <v>0</v>
      </c>
      <c r="AS26" s="59">
        <f>DATA!O25</f>
        <v>0</v>
      </c>
      <c r="AT26" s="58">
        <f>DATA!P25</f>
        <v>0</v>
      </c>
      <c r="AU26" s="59">
        <f>DATA!Q25</f>
        <v>0</v>
      </c>
      <c r="AV26" s="58">
        <f>DATA!R25</f>
        <v>0</v>
      </c>
      <c r="AW26" s="59">
        <f>DATA!S25</f>
        <v>0</v>
      </c>
      <c r="AX26" s="58">
        <f>DATA!T25</f>
        <v>0</v>
      </c>
      <c r="AY26" s="59">
        <f>DATA!U25</f>
        <v>0</v>
      </c>
      <c r="AZ26" s="58">
        <f>DATA!V25</f>
        <v>0</v>
      </c>
      <c r="BA26" s="59">
        <f>DATA!W25</f>
        <v>0</v>
      </c>
      <c r="BB26" s="58">
        <f>DATA!X25</f>
        <v>0</v>
      </c>
      <c r="BC26" s="59">
        <f>DATA!Y25</f>
        <v>0</v>
      </c>
      <c r="BD26" s="58">
        <f>DATA!Z25</f>
        <v>0</v>
      </c>
      <c r="BE26" s="59">
        <f>DATA!AA25</f>
        <v>0</v>
      </c>
      <c r="BF26" s="58">
        <f>DATA!AB25</f>
        <v>0</v>
      </c>
      <c r="BG26" s="59">
        <f>DATA!AC25</f>
        <v>0</v>
      </c>
      <c r="BO26" s="17">
        <f t="shared" si="9"/>
        <v>0</v>
      </c>
    </row>
    <row r="27" spans="1:67" ht="6.95" customHeight="1" thickTop="1" thickBot="1" x14ac:dyDescent="0.3">
      <c r="A27" s="71"/>
      <c r="B27" s="69"/>
      <c r="C27" s="33"/>
      <c r="D27" s="33"/>
      <c r="E27" s="33"/>
      <c r="F27" s="33"/>
      <c r="G27" s="33"/>
      <c r="H27" s="33"/>
      <c r="I27" s="69"/>
      <c r="J27" s="69"/>
      <c r="K27" s="33"/>
      <c r="L27" s="33"/>
      <c r="M27" s="33"/>
      <c r="N27" s="33"/>
      <c r="O27" s="33"/>
      <c r="P27" s="33"/>
      <c r="Q27" s="69"/>
      <c r="R27" s="69"/>
      <c r="S27" s="33"/>
      <c r="T27" s="33"/>
      <c r="U27" s="33"/>
      <c r="V27" s="33"/>
      <c r="W27" s="33"/>
      <c r="X27" s="33"/>
      <c r="Y27" s="32"/>
      <c r="Z27" s="355"/>
      <c r="AA27" s="356">
        <f>IF(OR(DATA!D26=0,DATA!D26=""),"",DATA!D26)</f>
        <v>16</v>
      </c>
      <c r="AB27" s="358" t="str">
        <f>IF(OR(DATA!E26=0,DATA!E26=""),"",DATA!E26)</f>
        <v>Libur Semester 1</v>
      </c>
      <c r="AC27" s="45"/>
      <c r="AD27" s="25"/>
      <c r="AG27" s="380" t="s">
        <v>46</v>
      </c>
      <c r="AH27" s="376">
        <f>DATA!B26</f>
        <v>16</v>
      </c>
      <c r="AI27" s="376">
        <f>DATA!C26</f>
        <v>16</v>
      </c>
      <c r="AJ27" s="376">
        <f>DATA!F26</f>
        <v>0</v>
      </c>
      <c r="AK27" s="374">
        <f>DATA!G26</f>
        <v>0</v>
      </c>
      <c r="AL27" s="372">
        <f>DATA!H26</f>
        <v>0</v>
      </c>
      <c r="AM27" s="374">
        <f>DATA!I26</f>
        <v>0</v>
      </c>
      <c r="AN27" s="372">
        <f>DATA!J26</f>
        <v>0</v>
      </c>
      <c r="AO27" s="374">
        <f>DATA!K26</f>
        <v>0</v>
      </c>
      <c r="AP27" s="372">
        <f>DATA!L26</f>
        <v>0</v>
      </c>
      <c r="AQ27" s="374">
        <f>DATA!M26</f>
        <v>0</v>
      </c>
      <c r="AR27" s="372">
        <f>DATA!N26</f>
        <v>0</v>
      </c>
      <c r="AS27" s="374">
        <f>DATA!O26</f>
        <v>0</v>
      </c>
      <c r="AT27" s="372">
        <f>DATA!P26</f>
        <v>0</v>
      </c>
      <c r="AU27" s="374">
        <f>DATA!Q26</f>
        <v>0</v>
      </c>
      <c r="AV27" s="372">
        <f>DATA!R26</f>
        <v>0</v>
      </c>
      <c r="AW27" s="374">
        <f>DATA!S26</f>
        <v>0</v>
      </c>
      <c r="AX27" s="372">
        <f>DATA!T26</f>
        <v>0</v>
      </c>
      <c r="AY27" s="374">
        <f>DATA!U26</f>
        <v>0</v>
      </c>
      <c r="AZ27" s="372">
        <f>DATA!V26</f>
        <v>0</v>
      </c>
      <c r="BA27" s="374">
        <f>DATA!W26</f>
        <v>0</v>
      </c>
      <c r="BB27" s="372">
        <f>DATA!X26</f>
        <v>0</v>
      </c>
      <c r="BC27" s="374">
        <f>DATA!Y26</f>
        <v>0</v>
      </c>
      <c r="BD27" s="372">
        <f>DATA!Z26</f>
        <v>0</v>
      </c>
      <c r="BE27" s="374">
        <f>DATA!AA26</f>
        <v>0</v>
      </c>
      <c r="BF27" s="372">
        <f>DATA!AB26</f>
        <v>0</v>
      </c>
      <c r="BG27" s="374">
        <f>DATA!AC26</f>
        <v>0</v>
      </c>
      <c r="BO27" s="17">
        <f t="shared" si="9"/>
        <v>0</v>
      </c>
    </row>
    <row r="28" spans="1:67" ht="6.95" customHeight="1" thickBot="1" x14ac:dyDescent="0.3">
      <c r="A28" s="71"/>
      <c r="B28" s="366" t="s">
        <v>29</v>
      </c>
      <c r="C28" s="368" t="str">
        <f>CONCATENATE("Januari ",MID(DATA!Q3,6,4))</f>
        <v>Januari 2018</v>
      </c>
      <c r="D28" s="368"/>
      <c r="E28" s="368"/>
      <c r="F28" s="368"/>
      <c r="G28" s="368"/>
      <c r="H28" s="369"/>
      <c r="I28" s="32" t="s">
        <v>55</v>
      </c>
      <c r="J28" s="366" t="s">
        <v>29</v>
      </c>
      <c r="K28" s="368" t="str">
        <f>CONCATENATE("Februari ",MID(DATA!Q3,6,4))</f>
        <v>Februari 2018</v>
      </c>
      <c r="L28" s="368"/>
      <c r="M28" s="368"/>
      <c r="N28" s="368"/>
      <c r="O28" s="368"/>
      <c r="P28" s="369"/>
      <c r="Q28" s="32"/>
      <c r="R28" s="366" t="s">
        <v>29</v>
      </c>
      <c r="S28" s="368" t="str">
        <f>CONCATENATE("Maret ",MID(DATA!Q3,6,4))</f>
        <v>Maret 2018</v>
      </c>
      <c r="T28" s="368"/>
      <c r="U28" s="368"/>
      <c r="V28" s="368"/>
      <c r="W28" s="368"/>
      <c r="X28" s="369"/>
      <c r="Y28" s="32"/>
      <c r="Z28" s="355"/>
      <c r="AA28" s="357"/>
      <c r="AB28" s="359"/>
      <c r="AC28" s="83"/>
      <c r="AD28" s="25"/>
      <c r="AG28" s="381"/>
      <c r="AH28" s="377"/>
      <c r="AI28" s="377"/>
      <c r="AJ28" s="377"/>
      <c r="AK28" s="375"/>
      <c r="AL28" s="373"/>
      <c r="AM28" s="375"/>
      <c r="AN28" s="373"/>
      <c r="AO28" s="375"/>
      <c r="AP28" s="373"/>
      <c r="AQ28" s="375"/>
      <c r="AR28" s="373"/>
      <c r="AS28" s="375"/>
      <c r="AT28" s="373"/>
      <c r="AU28" s="375"/>
      <c r="AV28" s="373"/>
      <c r="AW28" s="375"/>
      <c r="AX28" s="373"/>
      <c r="AY28" s="375"/>
      <c r="AZ28" s="373"/>
      <c r="BA28" s="375"/>
      <c r="BB28" s="373"/>
      <c r="BC28" s="375"/>
      <c r="BD28" s="373"/>
      <c r="BE28" s="375"/>
      <c r="BF28" s="373"/>
      <c r="BG28" s="375"/>
      <c r="BO28" s="17">
        <f t="shared" si="9"/>
        <v>0</v>
      </c>
    </row>
    <row r="29" spans="1:67" ht="12.95" customHeight="1" thickTop="1" thickBot="1" x14ac:dyDescent="0.3">
      <c r="A29" s="71"/>
      <c r="B29" s="367"/>
      <c r="C29" s="370"/>
      <c r="D29" s="370"/>
      <c r="E29" s="370"/>
      <c r="F29" s="370"/>
      <c r="G29" s="370"/>
      <c r="H29" s="371"/>
      <c r="I29" s="32"/>
      <c r="J29" s="367"/>
      <c r="K29" s="370"/>
      <c r="L29" s="370"/>
      <c r="M29" s="370"/>
      <c r="N29" s="370"/>
      <c r="O29" s="370"/>
      <c r="P29" s="371"/>
      <c r="Q29" s="32"/>
      <c r="R29" s="367"/>
      <c r="S29" s="370"/>
      <c r="T29" s="370"/>
      <c r="U29" s="370"/>
      <c r="V29" s="370"/>
      <c r="W29" s="370"/>
      <c r="X29" s="371"/>
      <c r="Y29" s="32"/>
      <c r="Z29" s="70"/>
      <c r="AA29" s="61">
        <f>IF(OR(DATA!D27=0,DATA!D27=""),"",DATA!D27)</f>
        <v>17</v>
      </c>
      <c r="AB29" s="56" t="str">
        <f>IF(OR(DATA!E27=0,DATA!E27=""),"",DATA!E27)</f>
        <v>Penilaian Akhir Tahun</v>
      </c>
      <c r="AC29" s="45"/>
      <c r="AD29" s="25"/>
      <c r="AG29" s="84" t="s">
        <v>46</v>
      </c>
      <c r="AH29" s="58">
        <f>DATA!B27</f>
        <v>17</v>
      </c>
      <c r="AI29" s="58">
        <f>DATA!C27</f>
        <v>17</v>
      </c>
      <c r="AJ29" s="58">
        <f>DATA!F27</f>
        <v>0</v>
      </c>
      <c r="AK29" s="59">
        <f>DATA!G27</f>
        <v>0</v>
      </c>
      <c r="AL29" s="58">
        <f>DATA!H27</f>
        <v>0</v>
      </c>
      <c r="AM29" s="59">
        <f>DATA!I27</f>
        <v>0</v>
      </c>
      <c r="AN29" s="58">
        <f>DATA!J27</f>
        <v>0</v>
      </c>
      <c r="AO29" s="59">
        <f>DATA!K27</f>
        <v>0</v>
      </c>
      <c r="AP29" s="58">
        <f>DATA!L27</f>
        <v>0</v>
      </c>
      <c r="AQ29" s="59">
        <f>DATA!M27</f>
        <v>0</v>
      </c>
      <c r="AR29" s="58">
        <f>DATA!N27</f>
        <v>0</v>
      </c>
      <c r="AS29" s="59">
        <f>DATA!O27</f>
        <v>0</v>
      </c>
      <c r="AT29" s="58">
        <f>DATA!P27</f>
        <v>0</v>
      </c>
      <c r="AU29" s="59">
        <f>DATA!Q27</f>
        <v>0</v>
      </c>
      <c r="AV29" s="58">
        <f>DATA!R27</f>
        <v>0</v>
      </c>
      <c r="AW29" s="59">
        <f>DATA!S27</f>
        <v>0</v>
      </c>
      <c r="AX29" s="58">
        <f>DATA!T27</f>
        <v>0</v>
      </c>
      <c r="AY29" s="59">
        <f>DATA!U27</f>
        <v>0</v>
      </c>
      <c r="AZ29" s="58">
        <f>DATA!V27</f>
        <v>0</v>
      </c>
      <c r="BA29" s="59">
        <f>DATA!W27</f>
        <v>0</v>
      </c>
      <c r="BB29" s="58">
        <f>DATA!X27</f>
        <v>0</v>
      </c>
      <c r="BC29" s="59">
        <f>DATA!Y27</f>
        <v>0</v>
      </c>
      <c r="BD29" s="58">
        <f>DATA!Z27</f>
        <v>0</v>
      </c>
      <c r="BE29" s="59">
        <f>DATA!AA27</f>
        <v>0</v>
      </c>
      <c r="BF29" s="58">
        <f>DATA!AB27</f>
        <v>0</v>
      </c>
      <c r="BG29" s="59">
        <f>DATA!AC27</f>
        <v>0</v>
      </c>
      <c r="BO29" s="17">
        <f t="shared" si="9"/>
        <v>0</v>
      </c>
    </row>
    <row r="30" spans="1:67" ht="12.95" customHeight="1" thickTop="1" thickBot="1" x14ac:dyDescent="0.3">
      <c r="A30" s="71"/>
      <c r="B30" s="38" t="s">
        <v>34</v>
      </c>
      <c r="C30" s="39" t="str">
        <f>IF(OR(X26=31,W26=31),1,"")</f>
        <v/>
      </c>
      <c r="D30" s="39">
        <f>C36+1</f>
        <v>7</v>
      </c>
      <c r="E30" s="39">
        <f>D36+1</f>
        <v>14</v>
      </c>
      <c r="F30" s="39">
        <f>E36+1</f>
        <v>21</v>
      </c>
      <c r="G30" s="39">
        <f>F36+1</f>
        <v>28</v>
      </c>
      <c r="H30" s="18" t="str">
        <f>IF(G36=31,"",IF(G36="","",G36+1))</f>
        <v/>
      </c>
      <c r="I30" s="40"/>
      <c r="J30" s="38" t="s">
        <v>34</v>
      </c>
      <c r="K30" s="39" t="str">
        <f>IF(OR(H36=31,G36=31),1,"")</f>
        <v/>
      </c>
      <c r="L30" s="39">
        <f>K36+1</f>
        <v>4</v>
      </c>
      <c r="M30" s="39">
        <f>L36+1</f>
        <v>11</v>
      </c>
      <c r="N30" s="39">
        <f>M36+1</f>
        <v>18</v>
      </c>
      <c r="O30" s="39">
        <f>IF(N36=IF(MOD(MID(DATA!Q3,6,4),4)=0,29,28),"",IF(N36="","",N36+1))</f>
        <v>25</v>
      </c>
      <c r="P30" s="18" t="str">
        <f>IF(O36=IF(MOD(MID(DATA!Q3,6,4),4)=0,29,28),"",IF(O36="","",O36+1))</f>
        <v/>
      </c>
      <c r="Q30" s="41"/>
      <c r="R30" s="38" t="s">
        <v>34</v>
      </c>
      <c r="S30" s="39" t="str">
        <f>IF(OR(N36=IF(MOD(MID(DATA!Q3,6,4),4)=0,29,28),P36=IF(MOD(MID(DATA!Q3,6,4),4)=0,29,28),O36=IF(MOD(MID(DATA!Q3,6,4),4)=0,29,28)),1,"")</f>
        <v/>
      </c>
      <c r="T30" s="39">
        <f>S36+1</f>
        <v>4</v>
      </c>
      <c r="U30" s="39">
        <f>T36+1</f>
        <v>11</v>
      </c>
      <c r="V30" s="39">
        <f>U36+1</f>
        <v>18</v>
      </c>
      <c r="W30" s="39">
        <f>V36+1</f>
        <v>25</v>
      </c>
      <c r="X30" s="18" t="str">
        <f>IF(W36=31,"",IF(W36="","",W36+1))</f>
        <v/>
      </c>
      <c r="Y30" s="41"/>
      <c r="Z30" s="70"/>
      <c r="AA30" s="61">
        <f>IF(OR(DATA!D28=0,DATA!D28=""),"",DATA!D28)</f>
        <v>18</v>
      </c>
      <c r="AB30" s="56" t="str">
        <f>IF(OR(DATA!E28=0,DATA!E28=""),"",DATA!E28)</f>
        <v>Libur Semster 2</v>
      </c>
      <c r="AC30" s="45"/>
      <c r="AD30" s="25"/>
      <c r="AG30" s="85" t="s">
        <v>46</v>
      </c>
      <c r="AH30" s="58">
        <f>DATA!B28</f>
        <v>18</v>
      </c>
      <c r="AI30" s="58">
        <f>DATA!C28</f>
        <v>18</v>
      </c>
      <c r="AJ30" s="58">
        <f>DATA!F28</f>
        <v>0</v>
      </c>
      <c r="AK30" s="59">
        <f>DATA!G28</f>
        <v>0</v>
      </c>
      <c r="AL30" s="58">
        <f>DATA!H28</f>
        <v>0</v>
      </c>
      <c r="AM30" s="59">
        <f>DATA!I28</f>
        <v>0</v>
      </c>
      <c r="AN30" s="58">
        <f>DATA!J28</f>
        <v>0</v>
      </c>
      <c r="AO30" s="59">
        <f>DATA!K28</f>
        <v>0</v>
      </c>
      <c r="AP30" s="58">
        <f>DATA!L28</f>
        <v>0</v>
      </c>
      <c r="AQ30" s="59">
        <f>DATA!M28</f>
        <v>0</v>
      </c>
      <c r="AR30" s="58">
        <f>DATA!N28</f>
        <v>0</v>
      </c>
      <c r="AS30" s="59">
        <f>DATA!O28</f>
        <v>0</v>
      </c>
      <c r="AT30" s="58">
        <f>DATA!P28</f>
        <v>0</v>
      </c>
      <c r="AU30" s="59">
        <f>DATA!Q28</f>
        <v>0</v>
      </c>
      <c r="AV30" s="58">
        <f>DATA!R28</f>
        <v>0</v>
      </c>
      <c r="AW30" s="59">
        <f>DATA!S28</f>
        <v>0</v>
      </c>
      <c r="AX30" s="58">
        <f>DATA!T28</f>
        <v>0</v>
      </c>
      <c r="AY30" s="59">
        <f>DATA!U28</f>
        <v>0</v>
      </c>
      <c r="AZ30" s="58">
        <f>DATA!V28</f>
        <v>0</v>
      </c>
      <c r="BA30" s="59">
        <f>DATA!W28</f>
        <v>0</v>
      </c>
      <c r="BB30" s="58">
        <f>DATA!X28</f>
        <v>0</v>
      </c>
      <c r="BC30" s="59">
        <f>DATA!Y28</f>
        <v>0</v>
      </c>
      <c r="BD30" s="58">
        <f>DATA!Z28</f>
        <v>0</v>
      </c>
      <c r="BE30" s="59">
        <f>DATA!AA28</f>
        <v>0</v>
      </c>
      <c r="BF30" s="58">
        <f>DATA!AB28</f>
        <v>0</v>
      </c>
      <c r="BG30" s="59">
        <f>DATA!AC28</f>
        <v>0</v>
      </c>
      <c r="BO30" s="17">
        <f t="shared" si="9"/>
        <v>0</v>
      </c>
    </row>
    <row r="31" spans="1:67" ht="12.95" customHeight="1" thickTop="1" thickBot="1" x14ac:dyDescent="0.3">
      <c r="A31" s="71"/>
      <c r="B31" s="49" t="s">
        <v>39</v>
      </c>
      <c r="C31" s="29">
        <f t="shared" ref="C31:C36" si="19">IF(OR(X20=31,W20=31),1,IF(C30="","",C30+1))</f>
        <v>1</v>
      </c>
      <c r="D31" s="29">
        <f t="shared" ref="D31:F36" si="20">D30+1</f>
        <v>8</v>
      </c>
      <c r="E31" s="29">
        <f t="shared" si="20"/>
        <v>15</v>
      </c>
      <c r="F31" s="29">
        <f t="shared" si="20"/>
        <v>22</v>
      </c>
      <c r="G31" s="29">
        <f t="shared" ref="G31:H36" si="21">IF(G30=31,"",IF(G30="","",G30+1))</f>
        <v>29</v>
      </c>
      <c r="H31" s="22" t="str">
        <f t="shared" si="21"/>
        <v/>
      </c>
      <c r="I31" s="50"/>
      <c r="J31" s="49" t="s">
        <v>39</v>
      </c>
      <c r="K31" s="29" t="str">
        <f t="shared" ref="K31:K36" si="22">IF(OR(H30=31,G30=31),1,IF(K30="","",K30+1))</f>
        <v/>
      </c>
      <c r="L31" s="29">
        <f t="shared" ref="L31:N36" si="23">L30+1</f>
        <v>5</v>
      </c>
      <c r="M31" s="29">
        <f t="shared" si="23"/>
        <v>12</v>
      </c>
      <c r="N31" s="29">
        <f t="shared" si="23"/>
        <v>19</v>
      </c>
      <c r="O31" s="29">
        <f>IF(O30=IF(MOD(MID(DATA!Q3,6,4),4)=0,29,28),"",IF(O30="","",O30+1))</f>
        <v>26</v>
      </c>
      <c r="P31" s="22" t="str">
        <f>IF(P30=IF(MOD(MID(DATA!Q3,6,4),4)=0,29,28),"",IF(P30="","",P30+1))</f>
        <v/>
      </c>
      <c r="Q31" s="32"/>
      <c r="R31" s="49" t="s">
        <v>39</v>
      </c>
      <c r="S31" s="29" t="str">
        <f>IF(OR(P30=IF(MOD(MID(DATA!Q3,6,4),4)=0,29,28),O30=IF(MOD(MID(DATA!Q3,6,4),4)=0,29,28),N30=IF(MOD(MID(DATA!Q3,6,4),4)=0,29,28)),1,IF(S30="","",S30+1))</f>
        <v/>
      </c>
      <c r="T31" s="29">
        <f t="shared" ref="T31:V36" si="24">T30+1</f>
        <v>5</v>
      </c>
      <c r="U31" s="29">
        <f t="shared" si="24"/>
        <v>12</v>
      </c>
      <c r="V31" s="29">
        <f t="shared" si="24"/>
        <v>19</v>
      </c>
      <c r="W31" s="29">
        <f t="shared" ref="W31:X36" si="25">IF(W30=31,"",IF(W30="","",W30+1))</f>
        <v>26</v>
      </c>
      <c r="X31" s="22" t="str">
        <f t="shared" si="25"/>
        <v/>
      </c>
      <c r="Y31" s="32"/>
      <c r="Z31" s="70"/>
      <c r="AA31" s="61">
        <f>IF(OR(DATA!D29=0,DATA!D29=""),"",DATA!D29)</f>
        <v>19</v>
      </c>
      <c r="AB31" s="56" t="str">
        <f>IF(OR(DATA!E29=0,DATA!E29=""),"",DATA!E29)</f>
        <v>Penilaian Harian 1</v>
      </c>
      <c r="AC31" s="45"/>
      <c r="AD31" s="25"/>
      <c r="AG31" s="86" t="s">
        <v>46</v>
      </c>
      <c r="AH31" s="58">
        <f>DATA!B29</f>
        <v>19</v>
      </c>
      <c r="AI31" s="58">
        <f>DATA!C29</f>
        <v>19</v>
      </c>
      <c r="AJ31" s="58">
        <f>DATA!F29</f>
        <v>0</v>
      </c>
      <c r="AK31" s="59">
        <f>DATA!G29</f>
        <v>0</v>
      </c>
      <c r="AL31" s="58">
        <f>DATA!H29</f>
        <v>0</v>
      </c>
      <c r="AM31" s="59">
        <f>DATA!I29</f>
        <v>0</v>
      </c>
      <c r="AN31" s="58">
        <f>DATA!J29</f>
        <v>0</v>
      </c>
      <c r="AO31" s="59">
        <f>DATA!K29</f>
        <v>0</v>
      </c>
      <c r="AP31" s="58">
        <f>DATA!L29</f>
        <v>0</v>
      </c>
      <c r="AQ31" s="59">
        <f>DATA!M29</f>
        <v>0</v>
      </c>
      <c r="AR31" s="58">
        <f>DATA!N29</f>
        <v>0</v>
      </c>
      <c r="AS31" s="59">
        <f>DATA!O29</f>
        <v>0</v>
      </c>
      <c r="AT31" s="58">
        <f>DATA!P29</f>
        <v>0</v>
      </c>
      <c r="AU31" s="59">
        <f>DATA!Q29</f>
        <v>0</v>
      </c>
      <c r="AV31" s="58">
        <f>DATA!R29</f>
        <v>0</v>
      </c>
      <c r="AW31" s="59">
        <f>DATA!S29</f>
        <v>0</v>
      </c>
      <c r="AX31" s="58">
        <f>DATA!T29</f>
        <v>0</v>
      </c>
      <c r="AY31" s="59">
        <f>DATA!U29</f>
        <v>0</v>
      </c>
      <c r="AZ31" s="58">
        <f>DATA!V29</f>
        <v>0</v>
      </c>
      <c r="BA31" s="59">
        <f>DATA!W29</f>
        <v>0</v>
      </c>
      <c r="BB31" s="58">
        <f>DATA!X29</f>
        <v>0</v>
      </c>
      <c r="BC31" s="59">
        <f>DATA!Y29</f>
        <v>0</v>
      </c>
      <c r="BD31" s="58">
        <f>DATA!Z29</f>
        <v>0</v>
      </c>
      <c r="BE31" s="59">
        <f>DATA!AA29</f>
        <v>0</v>
      </c>
      <c r="BF31" s="58">
        <f>DATA!AB29</f>
        <v>0</v>
      </c>
      <c r="BG31" s="59">
        <f>DATA!AC29</f>
        <v>0</v>
      </c>
      <c r="BO31" s="17">
        <f t="shared" si="9"/>
        <v>0</v>
      </c>
    </row>
    <row r="32" spans="1:67" ht="12.95" customHeight="1" thickTop="1" thickBot="1" x14ac:dyDescent="0.3">
      <c r="A32" s="71"/>
      <c r="B32" s="49" t="s">
        <v>42</v>
      </c>
      <c r="C32" s="29">
        <f t="shared" si="19"/>
        <v>2</v>
      </c>
      <c r="D32" s="29">
        <f t="shared" si="20"/>
        <v>9</v>
      </c>
      <c r="E32" s="29">
        <f t="shared" si="20"/>
        <v>16</v>
      </c>
      <c r="F32" s="29">
        <f t="shared" si="20"/>
        <v>23</v>
      </c>
      <c r="G32" s="29">
        <f t="shared" si="21"/>
        <v>30</v>
      </c>
      <c r="H32" s="22" t="str">
        <f t="shared" si="21"/>
        <v/>
      </c>
      <c r="I32" s="50"/>
      <c r="J32" s="49" t="s">
        <v>42</v>
      </c>
      <c r="K32" s="29" t="str">
        <f t="shared" si="22"/>
        <v/>
      </c>
      <c r="L32" s="29">
        <f t="shared" si="23"/>
        <v>6</v>
      </c>
      <c r="M32" s="29">
        <f t="shared" si="23"/>
        <v>13</v>
      </c>
      <c r="N32" s="29">
        <f t="shared" si="23"/>
        <v>20</v>
      </c>
      <c r="O32" s="29">
        <f>IF(O31=IF(MOD(MID(DATA!Q3,6,4),4)=0,29,28),"",IF(O31="","",O31+1))</f>
        <v>27</v>
      </c>
      <c r="P32" s="22" t="str">
        <f>IF(P31=IF(MOD(MID(DATA!Q3,6,4),4)=0,29,28),"",IF(P31="","",P31+1))</f>
        <v/>
      </c>
      <c r="Q32" s="32"/>
      <c r="R32" s="49" t="s">
        <v>42</v>
      </c>
      <c r="S32" s="29" t="str">
        <f>IF(OR(P31=IF(MOD(MID(DATA!Q3,6,4),4)=0,29,28),O31=IF(MOD(MID(DATA!Q3,6,4),4)=0,29,28),N31=IF(MOD(MID(DATA!Q3,6,4),4)=0,29,28)),1,IF(S31="","",S31+1))</f>
        <v/>
      </c>
      <c r="T32" s="29">
        <f t="shared" si="24"/>
        <v>6</v>
      </c>
      <c r="U32" s="29">
        <f t="shared" si="24"/>
        <v>13</v>
      </c>
      <c r="V32" s="29">
        <f t="shared" si="24"/>
        <v>20</v>
      </c>
      <c r="W32" s="29">
        <f t="shared" si="25"/>
        <v>27</v>
      </c>
      <c r="X32" s="22" t="str">
        <f t="shared" si="25"/>
        <v/>
      </c>
      <c r="Y32" s="32"/>
      <c r="Z32" s="70"/>
      <c r="AA32" s="61">
        <f>IF(OR(DATA!D30=0,DATA!D30=""),"",DATA!D30)</f>
        <v>20</v>
      </c>
      <c r="AB32" s="56" t="str">
        <f>IF(OR(DATA!E30=0,DATA!E30=""),"",DATA!E30)</f>
        <v>Penilaian Harian 2</v>
      </c>
      <c r="AC32" s="45"/>
      <c r="AD32" s="25"/>
      <c r="AG32" s="87" t="s">
        <v>46</v>
      </c>
      <c r="AH32" s="58">
        <f>DATA!B30</f>
        <v>20</v>
      </c>
      <c r="AI32" s="58">
        <f>DATA!C30</f>
        <v>20</v>
      </c>
      <c r="AJ32" s="58">
        <f>DATA!F30</f>
        <v>0</v>
      </c>
      <c r="AK32" s="59">
        <f>DATA!G30</f>
        <v>0</v>
      </c>
      <c r="AL32" s="58">
        <f>DATA!H30</f>
        <v>0</v>
      </c>
      <c r="AM32" s="59">
        <f>DATA!I30</f>
        <v>0</v>
      </c>
      <c r="AN32" s="58">
        <f>DATA!J30</f>
        <v>0</v>
      </c>
      <c r="AO32" s="59">
        <f>DATA!K30</f>
        <v>0</v>
      </c>
      <c r="AP32" s="58">
        <f>DATA!L30</f>
        <v>0</v>
      </c>
      <c r="AQ32" s="59">
        <f>DATA!M30</f>
        <v>0</v>
      </c>
      <c r="AR32" s="58">
        <f>DATA!N30</f>
        <v>0</v>
      </c>
      <c r="AS32" s="59">
        <f>DATA!O30</f>
        <v>0</v>
      </c>
      <c r="AT32" s="58">
        <f>DATA!P30</f>
        <v>0</v>
      </c>
      <c r="AU32" s="59">
        <f>DATA!Q30</f>
        <v>0</v>
      </c>
      <c r="AV32" s="58">
        <f>DATA!R30</f>
        <v>0</v>
      </c>
      <c r="AW32" s="59">
        <f>DATA!S30</f>
        <v>0</v>
      </c>
      <c r="AX32" s="58">
        <f>DATA!T30</f>
        <v>0</v>
      </c>
      <c r="AY32" s="59">
        <f>DATA!U30</f>
        <v>0</v>
      </c>
      <c r="AZ32" s="58">
        <f>DATA!V30</f>
        <v>0</v>
      </c>
      <c r="BA32" s="59">
        <f>DATA!W30</f>
        <v>0</v>
      </c>
      <c r="BB32" s="58">
        <f>DATA!X30</f>
        <v>0</v>
      </c>
      <c r="BC32" s="59">
        <f>DATA!Y30</f>
        <v>0</v>
      </c>
      <c r="BD32" s="58">
        <f>DATA!Z30</f>
        <v>0</v>
      </c>
      <c r="BE32" s="59">
        <f>DATA!AA30</f>
        <v>0</v>
      </c>
      <c r="BF32" s="58">
        <f>DATA!AB30</f>
        <v>0</v>
      </c>
      <c r="BG32" s="59">
        <f>DATA!AC30</f>
        <v>0</v>
      </c>
      <c r="BO32" s="17">
        <f t="shared" si="9"/>
        <v>0</v>
      </c>
    </row>
    <row r="33" spans="1:67" ht="12.95" customHeight="1" thickTop="1" thickBot="1" x14ac:dyDescent="0.3">
      <c r="A33" s="71"/>
      <c r="B33" s="49" t="s">
        <v>45</v>
      </c>
      <c r="C33" s="29">
        <f t="shared" si="19"/>
        <v>3</v>
      </c>
      <c r="D33" s="29">
        <f t="shared" si="20"/>
        <v>10</v>
      </c>
      <c r="E33" s="29">
        <f t="shared" si="20"/>
        <v>17</v>
      </c>
      <c r="F33" s="29">
        <f t="shared" si="20"/>
        <v>24</v>
      </c>
      <c r="G33" s="29">
        <f t="shared" si="21"/>
        <v>31</v>
      </c>
      <c r="H33" s="22" t="str">
        <f t="shared" si="21"/>
        <v/>
      </c>
      <c r="I33" s="50"/>
      <c r="J33" s="49" t="s">
        <v>45</v>
      </c>
      <c r="K33" s="29" t="str">
        <f t="shared" si="22"/>
        <v/>
      </c>
      <c r="L33" s="29">
        <f t="shared" si="23"/>
        <v>7</v>
      </c>
      <c r="M33" s="29">
        <f t="shared" si="23"/>
        <v>14</v>
      </c>
      <c r="N33" s="29">
        <f t="shared" si="23"/>
        <v>21</v>
      </c>
      <c r="O33" s="29">
        <f>IF(O32=IF(MOD(MID(DATA!Q3,6,4),4)=0,29,28),"",IF(O32="","",O32+1))</f>
        <v>28</v>
      </c>
      <c r="P33" s="22" t="str">
        <f>IF(P32=IF(MOD(MID(DATA!Q3,6,4),4)=0,29,28),"",IF(P32="","",P32+1))</f>
        <v/>
      </c>
      <c r="Q33" s="32"/>
      <c r="R33" s="49" t="s">
        <v>45</v>
      </c>
      <c r="S33" s="29" t="str">
        <f>IF(OR(P32=IF(MOD(MID(DATA!Q3,6,4),4)=0,29,28),O32=IF(MOD(MID(DATA!Q3,6,4),4)=0,29,28),N32=IF(MOD(MID(DATA!Q3,6,4),4)=0,29,28)),1,IF(S32="","",S32+1))</f>
        <v/>
      </c>
      <c r="T33" s="29">
        <f t="shared" si="24"/>
        <v>7</v>
      </c>
      <c r="U33" s="29">
        <f t="shared" si="24"/>
        <v>14</v>
      </c>
      <c r="V33" s="29">
        <f t="shared" si="24"/>
        <v>21</v>
      </c>
      <c r="W33" s="29">
        <f t="shared" si="25"/>
        <v>28</v>
      </c>
      <c r="X33" s="22" t="str">
        <f t="shared" si="25"/>
        <v/>
      </c>
      <c r="Y33" s="32"/>
      <c r="Z33" s="70"/>
      <c r="AA33" s="61">
        <f>IF(OR(DATA!D31=0,DATA!D31=""),"",DATA!D31)</f>
        <v>21</v>
      </c>
      <c r="AB33" s="56" t="str">
        <f>IF(OR(DATA!E31=0,DATA!E31=""),"",DATA!E31)</f>
        <v>Penilaian Harian 3</v>
      </c>
      <c r="AC33" s="45"/>
      <c r="AD33" s="25"/>
      <c r="AG33" s="88" t="s">
        <v>46</v>
      </c>
      <c r="AH33" s="58">
        <f>DATA!B31</f>
        <v>21</v>
      </c>
      <c r="AI33" s="58">
        <f>DATA!C31</f>
        <v>21</v>
      </c>
      <c r="AJ33" s="58">
        <f>DATA!F31</f>
        <v>0</v>
      </c>
      <c r="AK33" s="59">
        <f>DATA!G31</f>
        <v>0</v>
      </c>
      <c r="AL33" s="58">
        <f>DATA!H31</f>
        <v>0</v>
      </c>
      <c r="AM33" s="59">
        <f>DATA!I31</f>
        <v>0</v>
      </c>
      <c r="AN33" s="58">
        <f>DATA!J31</f>
        <v>0</v>
      </c>
      <c r="AO33" s="59">
        <f>DATA!K31</f>
        <v>0</v>
      </c>
      <c r="AP33" s="58">
        <f>DATA!L31</f>
        <v>0</v>
      </c>
      <c r="AQ33" s="59">
        <f>DATA!M31</f>
        <v>0</v>
      </c>
      <c r="AR33" s="58">
        <f>DATA!N31</f>
        <v>0</v>
      </c>
      <c r="AS33" s="59">
        <f>DATA!O31</f>
        <v>0</v>
      </c>
      <c r="AT33" s="58">
        <f>DATA!P31</f>
        <v>0</v>
      </c>
      <c r="AU33" s="59">
        <f>DATA!Q31</f>
        <v>0</v>
      </c>
      <c r="AV33" s="58">
        <f>DATA!R31</f>
        <v>0</v>
      </c>
      <c r="AW33" s="59">
        <f>DATA!S31</f>
        <v>0</v>
      </c>
      <c r="AX33" s="58">
        <f>DATA!T31</f>
        <v>0</v>
      </c>
      <c r="AY33" s="59">
        <f>DATA!U31</f>
        <v>0</v>
      </c>
      <c r="AZ33" s="58">
        <f>DATA!V31</f>
        <v>0</v>
      </c>
      <c r="BA33" s="59">
        <f>DATA!W31</f>
        <v>0</v>
      </c>
      <c r="BB33" s="58">
        <f>DATA!X31</f>
        <v>0</v>
      </c>
      <c r="BC33" s="59">
        <f>DATA!Y31</f>
        <v>0</v>
      </c>
      <c r="BD33" s="58">
        <f>DATA!Z31</f>
        <v>0</v>
      </c>
      <c r="BE33" s="59">
        <f>DATA!AA31</f>
        <v>0</v>
      </c>
      <c r="BF33" s="58">
        <f>DATA!AB31</f>
        <v>0</v>
      </c>
      <c r="BG33" s="59">
        <f>DATA!AC31</f>
        <v>0</v>
      </c>
      <c r="BO33" s="17">
        <f t="shared" si="9"/>
        <v>0</v>
      </c>
    </row>
    <row r="34" spans="1:67" ht="12.95" customHeight="1" thickTop="1" thickBot="1" x14ac:dyDescent="0.3">
      <c r="A34" s="71"/>
      <c r="B34" s="49" t="s">
        <v>49</v>
      </c>
      <c r="C34" s="29">
        <f t="shared" si="19"/>
        <v>4</v>
      </c>
      <c r="D34" s="29">
        <f t="shared" si="20"/>
        <v>11</v>
      </c>
      <c r="E34" s="29">
        <f t="shared" si="20"/>
        <v>18</v>
      </c>
      <c r="F34" s="29">
        <f t="shared" si="20"/>
        <v>25</v>
      </c>
      <c r="G34" s="29" t="str">
        <f t="shared" si="21"/>
        <v/>
      </c>
      <c r="H34" s="22" t="str">
        <f t="shared" si="21"/>
        <v/>
      </c>
      <c r="I34" s="50"/>
      <c r="J34" s="49" t="s">
        <v>49</v>
      </c>
      <c r="K34" s="29">
        <f t="shared" si="22"/>
        <v>1</v>
      </c>
      <c r="L34" s="29">
        <f t="shared" si="23"/>
        <v>8</v>
      </c>
      <c r="M34" s="29">
        <f t="shared" si="23"/>
        <v>15</v>
      </c>
      <c r="N34" s="29">
        <f t="shared" si="23"/>
        <v>22</v>
      </c>
      <c r="O34" s="29" t="str">
        <f>IF(O33=IF(MOD(MID(DATA!Q3,6,4),4)=0,29,28),"",IF(O33="","",O33+1))</f>
        <v/>
      </c>
      <c r="P34" s="22" t="str">
        <f>IF(P33=IF(MOD(MID(DATA!Q3,6,4),4)=0,29,28),"",IF(P33="","",P33+1))</f>
        <v/>
      </c>
      <c r="Q34" s="32"/>
      <c r="R34" s="49" t="s">
        <v>49</v>
      </c>
      <c r="S34" s="29">
        <f>IF(OR(P33=IF(MOD(MID(DATA!Q3,6,4),4)=0,29,28),O33=IF(MOD(MID(DATA!Q3,6,4),4)=0,29,28),N33=IF(MOD(MID(DATA!Q3,6,4),4)=0,29,28)),1,IF(S33="","",S33+1))</f>
        <v>1</v>
      </c>
      <c r="T34" s="29">
        <f t="shared" si="24"/>
        <v>8</v>
      </c>
      <c r="U34" s="29">
        <f t="shared" si="24"/>
        <v>15</v>
      </c>
      <c r="V34" s="29">
        <f t="shared" si="24"/>
        <v>22</v>
      </c>
      <c r="W34" s="29">
        <f t="shared" si="25"/>
        <v>29</v>
      </c>
      <c r="X34" s="22" t="str">
        <f t="shared" si="25"/>
        <v/>
      </c>
      <c r="Y34" s="32"/>
      <c r="Z34" s="70"/>
      <c r="AA34" s="73">
        <f>IF(OR(DATA!D32=0,DATA!D32=""),"",DATA!D32)</f>
        <v>22</v>
      </c>
      <c r="AB34" s="56" t="str">
        <f>IF(OR(DATA!E32=0,DATA!E32=""),"",DATA!E32)</f>
        <v>Penilaian Harian 4</v>
      </c>
      <c r="AC34" s="45"/>
      <c r="AD34" s="25"/>
      <c r="AG34" s="89" t="s">
        <v>46</v>
      </c>
      <c r="AH34" s="58">
        <f>DATA!B32</f>
        <v>22</v>
      </c>
      <c r="AI34" s="58">
        <f>DATA!C32</f>
        <v>22</v>
      </c>
      <c r="AJ34" s="58">
        <f>DATA!F32</f>
        <v>0</v>
      </c>
      <c r="AK34" s="59">
        <f>DATA!G32</f>
        <v>0</v>
      </c>
      <c r="AL34" s="58">
        <f>DATA!H32</f>
        <v>0</v>
      </c>
      <c r="AM34" s="59">
        <f>DATA!I32</f>
        <v>0</v>
      </c>
      <c r="AN34" s="58">
        <f>DATA!J32</f>
        <v>0</v>
      </c>
      <c r="AO34" s="59">
        <f>DATA!K32</f>
        <v>0</v>
      </c>
      <c r="AP34" s="58">
        <f>DATA!L32</f>
        <v>0</v>
      </c>
      <c r="AQ34" s="59">
        <f>DATA!M32</f>
        <v>0</v>
      </c>
      <c r="AR34" s="58">
        <f>DATA!N32</f>
        <v>0</v>
      </c>
      <c r="AS34" s="59">
        <f>DATA!O32</f>
        <v>0</v>
      </c>
      <c r="AT34" s="58">
        <f>DATA!P32</f>
        <v>0</v>
      </c>
      <c r="AU34" s="59">
        <f>DATA!Q32</f>
        <v>0</v>
      </c>
      <c r="AV34" s="58">
        <f>DATA!R32</f>
        <v>0</v>
      </c>
      <c r="AW34" s="59">
        <f>DATA!S32</f>
        <v>0</v>
      </c>
      <c r="AX34" s="58">
        <f>DATA!T32</f>
        <v>0</v>
      </c>
      <c r="AY34" s="59">
        <f>DATA!U32</f>
        <v>0</v>
      </c>
      <c r="AZ34" s="58">
        <f>DATA!V32</f>
        <v>0</v>
      </c>
      <c r="BA34" s="59">
        <f>DATA!W32</f>
        <v>0</v>
      </c>
      <c r="BB34" s="58">
        <f>DATA!X32</f>
        <v>0</v>
      </c>
      <c r="BC34" s="59">
        <f>DATA!Y32</f>
        <v>0</v>
      </c>
      <c r="BD34" s="58">
        <f>DATA!Z32</f>
        <v>0</v>
      </c>
      <c r="BE34" s="59">
        <f>DATA!AA32</f>
        <v>0</v>
      </c>
      <c r="BF34" s="58">
        <f>DATA!AB32</f>
        <v>0</v>
      </c>
      <c r="BG34" s="59">
        <f>DATA!AC32</f>
        <v>0</v>
      </c>
      <c r="BO34" s="17">
        <f t="shared" si="9"/>
        <v>0</v>
      </c>
    </row>
    <row r="35" spans="1:67" ht="12.95" customHeight="1" thickTop="1" thickBot="1" x14ac:dyDescent="0.3">
      <c r="A35" s="71"/>
      <c r="B35" s="49" t="s">
        <v>52</v>
      </c>
      <c r="C35" s="29">
        <f t="shared" si="19"/>
        <v>5</v>
      </c>
      <c r="D35" s="29">
        <f t="shared" si="20"/>
        <v>12</v>
      </c>
      <c r="E35" s="29">
        <f t="shared" si="20"/>
        <v>19</v>
      </c>
      <c r="F35" s="29">
        <f t="shared" si="20"/>
        <v>26</v>
      </c>
      <c r="G35" s="29" t="str">
        <f t="shared" si="21"/>
        <v/>
      </c>
      <c r="H35" s="22" t="str">
        <f t="shared" si="21"/>
        <v/>
      </c>
      <c r="I35" s="50"/>
      <c r="J35" s="49" t="s">
        <v>52</v>
      </c>
      <c r="K35" s="29">
        <f t="shared" si="22"/>
        <v>2</v>
      </c>
      <c r="L35" s="29">
        <f t="shared" si="23"/>
        <v>9</v>
      </c>
      <c r="M35" s="29">
        <f t="shared" si="23"/>
        <v>16</v>
      </c>
      <c r="N35" s="29">
        <f t="shared" si="23"/>
        <v>23</v>
      </c>
      <c r="O35" s="29" t="str">
        <f>IF(O34=IF(MOD(MID(DATA!Q3,6,4),4)=0,29,28),"",IF(O34="","",O34+1))</f>
        <v/>
      </c>
      <c r="P35" s="22" t="str">
        <f>IF(P34=IF(MOD(MID(DATA!Q3,6,4),4)=0,29,28),"",IF(P34="","",P34+1))</f>
        <v/>
      </c>
      <c r="Q35" s="32"/>
      <c r="R35" s="49" t="s">
        <v>52</v>
      </c>
      <c r="S35" s="29">
        <f>IF(OR(P34=IF(MOD(MID(DATA!Q3,6,4),4)=0,29,28),O34=IF(MOD(MID(DATA!Q3,6,4),4)=0,29,28),N34=IF(MOD(MID(DATA!Q3,6,4),4)=0,29,28)),1,IF(S34="","",S34+1))</f>
        <v>2</v>
      </c>
      <c r="T35" s="29">
        <f t="shared" si="24"/>
        <v>9</v>
      </c>
      <c r="U35" s="29">
        <f t="shared" si="24"/>
        <v>16</v>
      </c>
      <c r="V35" s="29">
        <f t="shared" si="24"/>
        <v>23</v>
      </c>
      <c r="W35" s="29">
        <f t="shared" si="25"/>
        <v>30</v>
      </c>
      <c r="X35" s="22" t="str">
        <f t="shared" si="25"/>
        <v/>
      </c>
      <c r="Y35" s="32"/>
      <c r="Z35" s="70"/>
      <c r="AA35" s="61">
        <f>IF(OR(DATA!D33=0,DATA!D33=""),"",DATA!D33)</f>
        <v>23</v>
      </c>
      <c r="AB35" s="56" t="str">
        <f>IF(OR(DATA!E33=0,DATA!E33=""),"",DATA!E33)</f>
        <v>HBD SMA PGRI GUMELAR</v>
      </c>
      <c r="AC35" s="45"/>
      <c r="AD35" s="25"/>
      <c r="AG35" s="90" t="s">
        <v>46</v>
      </c>
      <c r="AH35" s="58">
        <f>DATA!B33</f>
        <v>23</v>
      </c>
      <c r="AI35" s="58">
        <f>DATA!C33</f>
        <v>23</v>
      </c>
      <c r="AJ35" s="58">
        <f>DATA!F33</f>
        <v>0</v>
      </c>
      <c r="AK35" s="59">
        <f>DATA!G33</f>
        <v>0</v>
      </c>
      <c r="AL35" s="58">
        <f>DATA!H33</f>
        <v>0</v>
      </c>
      <c r="AM35" s="59">
        <f>DATA!I33</f>
        <v>0</v>
      </c>
      <c r="AN35" s="58">
        <f>DATA!J33</f>
        <v>0</v>
      </c>
      <c r="AO35" s="59">
        <f>DATA!K33</f>
        <v>0</v>
      </c>
      <c r="AP35" s="58">
        <f>DATA!L33</f>
        <v>0</v>
      </c>
      <c r="AQ35" s="59">
        <f>DATA!M33</f>
        <v>0</v>
      </c>
      <c r="AR35" s="58">
        <f>DATA!N33</f>
        <v>28</v>
      </c>
      <c r="AS35" s="59">
        <f>DATA!O33</f>
        <v>28</v>
      </c>
      <c r="AT35" s="58">
        <f>DATA!P33</f>
        <v>0</v>
      </c>
      <c r="AU35" s="59">
        <f>DATA!Q33</f>
        <v>0</v>
      </c>
      <c r="AV35" s="58">
        <f>DATA!R33</f>
        <v>0</v>
      </c>
      <c r="AW35" s="59">
        <f>DATA!S33</f>
        <v>0</v>
      </c>
      <c r="AX35" s="58">
        <f>DATA!T33</f>
        <v>0</v>
      </c>
      <c r="AY35" s="59">
        <f>DATA!U33</f>
        <v>0</v>
      </c>
      <c r="AZ35" s="58">
        <f>DATA!V33</f>
        <v>0</v>
      </c>
      <c r="BA35" s="59">
        <f>DATA!W33</f>
        <v>0</v>
      </c>
      <c r="BB35" s="58">
        <f>DATA!X33</f>
        <v>0</v>
      </c>
      <c r="BC35" s="59">
        <f>DATA!Y33</f>
        <v>0</v>
      </c>
      <c r="BD35" s="58">
        <f>DATA!Z33</f>
        <v>0</v>
      </c>
      <c r="BE35" s="59">
        <f>DATA!AA33</f>
        <v>0</v>
      </c>
      <c r="BF35" s="58">
        <f>DATA!AB33</f>
        <v>0</v>
      </c>
      <c r="BG35" s="59">
        <f>DATA!AC33</f>
        <v>0</v>
      </c>
      <c r="BO35" s="17">
        <f t="shared" si="9"/>
        <v>0</v>
      </c>
    </row>
    <row r="36" spans="1:67" ht="12.95" customHeight="1" thickTop="1" thickBot="1" x14ac:dyDescent="0.3">
      <c r="A36" s="71"/>
      <c r="B36" s="65" t="s">
        <v>54</v>
      </c>
      <c r="C36" s="34">
        <f t="shared" si="19"/>
        <v>6</v>
      </c>
      <c r="D36" s="34">
        <f t="shared" si="20"/>
        <v>13</v>
      </c>
      <c r="E36" s="34">
        <f t="shared" si="20"/>
        <v>20</v>
      </c>
      <c r="F36" s="34">
        <f t="shared" si="20"/>
        <v>27</v>
      </c>
      <c r="G36" s="34" t="str">
        <f t="shared" si="21"/>
        <v/>
      </c>
      <c r="H36" s="35" t="str">
        <f t="shared" si="21"/>
        <v/>
      </c>
      <c r="I36" s="50"/>
      <c r="J36" s="65" t="s">
        <v>54</v>
      </c>
      <c r="K36" s="34">
        <f t="shared" si="22"/>
        <v>3</v>
      </c>
      <c r="L36" s="34">
        <f t="shared" si="23"/>
        <v>10</v>
      </c>
      <c r="M36" s="34">
        <f t="shared" si="23"/>
        <v>17</v>
      </c>
      <c r="N36" s="34">
        <f t="shared" si="23"/>
        <v>24</v>
      </c>
      <c r="O36" s="34" t="str">
        <f>IF(O35=IF(MOD(MID(DATA!Q3,6,4),4)=0,29,28),"",IF(O35="","",O35+1))</f>
        <v/>
      </c>
      <c r="P36" s="35" t="str">
        <f>IF(P35=IF(MOD(MID(DATA!Q3,6,4),4)=0,29,28),"",IF(P35="","",P35+1))</f>
        <v/>
      </c>
      <c r="Q36" s="32"/>
      <c r="R36" s="65" t="s">
        <v>54</v>
      </c>
      <c r="S36" s="34">
        <f>IF(OR(P35=IF(MOD(MID(DATA!Q3,6,4),4)=0,29,28),O35=IF(MOD(MID(DATA!Q3,6,4),4)=0,29,28),N35=IF(MOD(MID(DATA!Q3,6,4),4)=0,29,28)),1,IF(S35="","",S35+1))</f>
        <v>3</v>
      </c>
      <c r="T36" s="34">
        <f t="shared" si="24"/>
        <v>10</v>
      </c>
      <c r="U36" s="34">
        <f t="shared" si="24"/>
        <v>17</v>
      </c>
      <c r="V36" s="34">
        <f t="shared" si="24"/>
        <v>24</v>
      </c>
      <c r="W36" s="34">
        <f t="shared" si="25"/>
        <v>31</v>
      </c>
      <c r="X36" s="35" t="str">
        <f t="shared" si="25"/>
        <v/>
      </c>
      <c r="Y36" s="32"/>
      <c r="Z36" s="70"/>
      <c r="AA36" s="61" t="str">
        <f>IF(OR(DATA!D34=0,DATA!D34=""),"",DATA!D34)</f>
        <v/>
      </c>
      <c r="AB36" s="56" t="str">
        <f>IF(OR(DATA!E34=0,DATA!E34=""),"",DATA!E34)</f>
        <v/>
      </c>
      <c r="AC36" s="45"/>
      <c r="AD36" s="25"/>
      <c r="AG36" s="91" t="s">
        <v>46</v>
      </c>
      <c r="AH36" s="58">
        <f>DATA!B34</f>
        <v>24</v>
      </c>
      <c r="AI36" s="58">
        <f>DATA!C34</f>
        <v>24</v>
      </c>
      <c r="AJ36" s="58">
        <f>DATA!F34</f>
        <v>0</v>
      </c>
      <c r="AK36" s="59">
        <f>DATA!G34</f>
        <v>0</v>
      </c>
      <c r="AL36" s="58">
        <f>DATA!H34</f>
        <v>0</v>
      </c>
      <c r="AM36" s="59">
        <f>DATA!I34</f>
        <v>0</v>
      </c>
      <c r="AN36" s="58">
        <f>DATA!J34</f>
        <v>0</v>
      </c>
      <c r="AO36" s="59">
        <f>DATA!K34</f>
        <v>0</v>
      </c>
      <c r="AP36" s="58">
        <f>DATA!L34</f>
        <v>0</v>
      </c>
      <c r="AQ36" s="59">
        <f>DATA!M34</f>
        <v>0</v>
      </c>
      <c r="AR36" s="58">
        <f>DATA!N34</f>
        <v>0</v>
      </c>
      <c r="AS36" s="59">
        <f>DATA!O34</f>
        <v>0</v>
      </c>
      <c r="AT36" s="58">
        <f>DATA!P34</f>
        <v>0</v>
      </c>
      <c r="AU36" s="59">
        <f>DATA!Q34</f>
        <v>0</v>
      </c>
      <c r="AV36" s="58">
        <f>DATA!R34</f>
        <v>0</v>
      </c>
      <c r="AW36" s="59">
        <f>DATA!S34</f>
        <v>0</v>
      </c>
      <c r="AX36" s="58">
        <f>DATA!T34</f>
        <v>0</v>
      </c>
      <c r="AY36" s="59">
        <f>DATA!U34</f>
        <v>0</v>
      </c>
      <c r="AZ36" s="58">
        <f>DATA!V34</f>
        <v>0</v>
      </c>
      <c r="BA36" s="59">
        <f>DATA!W34</f>
        <v>0</v>
      </c>
      <c r="BB36" s="58">
        <f>DATA!X34</f>
        <v>0</v>
      </c>
      <c r="BC36" s="59">
        <f>DATA!Y34</f>
        <v>0</v>
      </c>
      <c r="BD36" s="58">
        <f>DATA!Z34</f>
        <v>0</v>
      </c>
      <c r="BE36" s="59">
        <f>DATA!AA34</f>
        <v>0</v>
      </c>
      <c r="BF36" s="58">
        <f>DATA!AB34</f>
        <v>0</v>
      </c>
      <c r="BG36" s="59">
        <f>DATA!AC34</f>
        <v>0</v>
      </c>
      <c r="BO36" s="17">
        <f t="shared" si="9"/>
        <v>0</v>
      </c>
    </row>
    <row r="37" spans="1:67" ht="6.95" customHeight="1" thickTop="1" thickBot="1" x14ac:dyDescent="0.3">
      <c r="A37" s="71"/>
      <c r="B37" s="69"/>
      <c r="C37" s="33"/>
      <c r="D37" s="33"/>
      <c r="E37" s="33"/>
      <c r="F37" s="33"/>
      <c r="G37" s="33"/>
      <c r="H37" s="33"/>
      <c r="I37" s="69"/>
      <c r="J37" s="69"/>
      <c r="K37" s="33"/>
      <c r="L37" s="33"/>
      <c r="M37" s="33"/>
      <c r="N37" s="33"/>
      <c r="O37" s="33"/>
      <c r="P37" s="33"/>
      <c r="Q37" s="69"/>
      <c r="R37" s="69"/>
      <c r="S37" s="33"/>
      <c r="T37" s="33"/>
      <c r="U37" s="33"/>
      <c r="V37" s="33"/>
      <c r="W37" s="33"/>
      <c r="X37" s="33"/>
      <c r="Y37" s="32"/>
      <c r="Z37" s="355"/>
      <c r="AA37" s="356" t="str">
        <f>IF(OR(DATA!D35=0,DATA!D35=""),"",DATA!D35)</f>
        <v/>
      </c>
      <c r="AB37" s="358" t="str">
        <f>IF(OR(DATA!E35=0,DATA!E35=""),"",DATA!E35)</f>
        <v/>
      </c>
      <c r="AC37" s="83"/>
      <c r="AD37" s="25"/>
      <c r="AG37" s="378" t="s">
        <v>46</v>
      </c>
      <c r="AH37" s="376">
        <f>DATA!B35</f>
        <v>25</v>
      </c>
      <c r="AI37" s="376">
        <f>DATA!C35</f>
        <v>25</v>
      </c>
      <c r="AJ37" s="376">
        <f>DATA!F35</f>
        <v>0</v>
      </c>
      <c r="AK37" s="374">
        <f>DATA!G35</f>
        <v>0</v>
      </c>
      <c r="AL37" s="372">
        <f>DATA!H35</f>
        <v>0</v>
      </c>
      <c r="AM37" s="374">
        <f>DATA!I35</f>
        <v>0</v>
      </c>
      <c r="AN37" s="372">
        <f>DATA!J35</f>
        <v>0</v>
      </c>
      <c r="AO37" s="374">
        <f>DATA!K35</f>
        <v>0</v>
      </c>
      <c r="AP37" s="372">
        <f>DATA!L35</f>
        <v>0</v>
      </c>
      <c r="AQ37" s="374">
        <f>DATA!M35</f>
        <v>0</v>
      </c>
      <c r="AR37" s="372">
        <f>DATA!N35</f>
        <v>0</v>
      </c>
      <c r="AS37" s="374">
        <f>DATA!O35</f>
        <v>0</v>
      </c>
      <c r="AT37" s="372">
        <f>DATA!P35</f>
        <v>0</v>
      </c>
      <c r="AU37" s="374">
        <f>DATA!Q35</f>
        <v>0</v>
      </c>
      <c r="AV37" s="372">
        <f>DATA!R35</f>
        <v>0</v>
      </c>
      <c r="AW37" s="374">
        <f>DATA!S35</f>
        <v>0</v>
      </c>
      <c r="AX37" s="372">
        <f>DATA!T35</f>
        <v>0</v>
      </c>
      <c r="AY37" s="374">
        <f>DATA!U35</f>
        <v>0</v>
      </c>
      <c r="AZ37" s="372">
        <f>DATA!V35</f>
        <v>0</v>
      </c>
      <c r="BA37" s="374">
        <f>DATA!W35</f>
        <v>0</v>
      </c>
      <c r="BB37" s="372">
        <f>DATA!X35</f>
        <v>0</v>
      </c>
      <c r="BC37" s="374">
        <f>DATA!Y35</f>
        <v>0</v>
      </c>
      <c r="BD37" s="372">
        <f>DATA!Z35</f>
        <v>0</v>
      </c>
      <c r="BE37" s="374">
        <f>DATA!AA35</f>
        <v>0</v>
      </c>
      <c r="BF37" s="372">
        <f>DATA!AB35</f>
        <v>0</v>
      </c>
      <c r="BG37" s="374">
        <f>DATA!AC35</f>
        <v>0</v>
      </c>
      <c r="BO37" s="17">
        <f t="shared" si="9"/>
        <v>0</v>
      </c>
    </row>
    <row r="38" spans="1:67" ht="6.95" customHeight="1" thickBot="1" x14ac:dyDescent="0.3">
      <c r="A38" s="71"/>
      <c r="B38" s="366" t="s">
        <v>29</v>
      </c>
      <c r="C38" s="368" t="str">
        <f>CONCATENATE("April ",MID(DATA!Q3,6,4))</f>
        <v>April 2018</v>
      </c>
      <c r="D38" s="368"/>
      <c r="E38" s="368"/>
      <c r="F38" s="368"/>
      <c r="G38" s="368"/>
      <c r="H38" s="369"/>
      <c r="I38" s="32"/>
      <c r="J38" s="366" t="s">
        <v>29</v>
      </c>
      <c r="K38" s="368" t="str">
        <f>CONCATENATE("Mei ",MID(DATA!Q3,6,4))</f>
        <v>Mei 2018</v>
      </c>
      <c r="L38" s="368"/>
      <c r="M38" s="368"/>
      <c r="N38" s="368"/>
      <c r="O38" s="368"/>
      <c r="P38" s="369"/>
      <c r="Q38" s="32"/>
      <c r="R38" s="366" t="s">
        <v>29</v>
      </c>
      <c r="S38" s="368" t="str">
        <f>CONCATENATE("Juni ",MID(DATA!Q3,6,4))</f>
        <v>Juni 2018</v>
      </c>
      <c r="T38" s="368"/>
      <c r="U38" s="368"/>
      <c r="V38" s="368"/>
      <c r="W38" s="368"/>
      <c r="X38" s="369"/>
      <c r="Y38" s="32"/>
      <c r="Z38" s="355"/>
      <c r="AA38" s="357"/>
      <c r="AB38" s="359"/>
      <c r="AC38" s="83"/>
      <c r="AD38" s="25"/>
      <c r="AG38" s="379"/>
      <c r="AH38" s="377"/>
      <c r="AI38" s="377"/>
      <c r="AJ38" s="377"/>
      <c r="AK38" s="375"/>
      <c r="AL38" s="373"/>
      <c r="AM38" s="375"/>
      <c r="AN38" s="373"/>
      <c r="AO38" s="375"/>
      <c r="AP38" s="373"/>
      <c r="AQ38" s="375"/>
      <c r="AR38" s="373"/>
      <c r="AS38" s="375"/>
      <c r="AT38" s="373"/>
      <c r="AU38" s="375"/>
      <c r="AV38" s="373"/>
      <c r="AW38" s="375"/>
      <c r="AX38" s="373"/>
      <c r="AY38" s="375"/>
      <c r="AZ38" s="373"/>
      <c r="BA38" s="375"/>
      <c r="BB38" s="373"/>
      <c r="BC38" s="375"/>
      <c r="BD38" s="373"/>
      <c r="BE38" s="375"/>
      <c r="BF38" s="373"/>
      <c r="BG38" s="375"/>
      <c r="BO38" s="17">
        <f t="shared" si="9"/>
        <v>0</v>
      </c>
    </row>
    <row r="39" spans="1:67" ht="12.95" customHeight="1" thickTop="1" thickBot="1" x14ac:dyDescent="0.3">
      <c r="A39" s="71"/>
      <c r="B39" s="367"/>
      <c r="C39" s="370"/>
      <c r="D39" s="370"/>
      <c r="E39" s="370"/>
      <c r="F39" s="370"/>
      <c r="G39" s="370"/>
      <c r="H39" s="371"/>
      <c r="I39" s="32"/>
      <c r="J39" s="367"/>
      <c r="K39" s="370"/>
      <c r="L39" s="370"/>
      <c r="M39" s="370"/>
      <c r="N39" s="370"/>
      <c r="O39" s="370"/>
      <c r="P39" s="371"/>
      <c r="Q39" s="32"/>
      <c r="R39" s="367"/>
      <c r="S39" s="370"/>
      <c r="T39" s="370"/>
      <c r="U39" s="370"/>
      <c r="V39" s="370"/>
      <c r="W39" s="370"/>
      <c r="X39" s="371"/>
      <c r="Y39" s="32"/>
      <c r="Z39" s="70"/>
      <c r="AA39" s="61" t="str">
        <f>IF(OR(DATA!D36=0,DATA!D36=""),"",DATA!D36)</f>
        <v/>
      </c>
      <c r="AB39" s="56" t="str">
        <f>IF(OR(DATA!E36=0,DATA!E36=""),"",DATA!E36)</f>
        <v/>
      </c>
      <c r="AC39" s="83"/>
      <c r="AD39" s="25"/>
      <c r="AG39" s="92" t="s">
        <v>46</v>
      </c>
      <c r="AH39" s="58">
        <f>DATA!B36</f>
        <v>26</v>
      </c>
      <c r="AI39" s="58">
        <f>DATA!C36</f>
        <v>26</v>
      </c>
      <c r="AJ39" s="58">
        <f>DATA!F36</f>
        <v>0</v>
      </c>
      <c r="AK39" s="59">
        <f>DATA!G36</f>
        <v>0</v>
      </c>
      <c r="AL39" s="58">
        <f>DATA!H36</f>
        <v>0</v>
      </c>
      <c r="AM39" s="59">
        <f>DATA!I36</f>
        <v>0</v>
      </c>
      <c r="AN39" s="58">
        <f>DATA!J36</f>
        <v>0</v>
      </c>
      <c r="AO39" s="59">
        <f>DATA!K36</f>
        <v>0</v>
      </c>
      <c r="AP39" s="58">
        <f>DATA!L36</f>
        <v>0</v>
      </c>
      <c r="AQ39" s="59">
        <f>DATA!M36</f>
        <v>0</v>
      </c>
      <c r="AR39" s="58">
        <f>DATA!N36</f>
        <v>0</v>
      </c>
      <c r="AS39" s="59">
        <f>DATA!O36</f>
        <v>0</v>
      </c>
      <c r="AT39" s="58">
        <f>DATA!P36</f>
        <v>0</v>
      </c>
      <c r="AU39" s="59">
        <f>DATA!Q36</f>
        <v>0</v>
      </c>
      <c r="AV39" s="58">
        <f>DATA!R36</f>
        <v>0</v>
      </c>
      <c r="AW39" s="59">
        <f>DATA!S36</f>
        <v>0</v>
      </c>
      <c r="AX39" s="58">
        <f>DATA!T36</f>
        <v>0</v>
      </c>
      <c r="AY39" s="59">
        <f>DATA!U36</f>
        <v>0</v>
      </c>
      <c r="AZ39" s="58">
        <f>DATA!V36</f>
        <v>0</v>
      </c>
      <c r="BA39" s="59">
        <f>DATA!W36</f>
        <v>0</v>
      </c>
      <c r="BB39" s="58">
        <f>DATA!X36</f>
        <v>0</v>
      </c>
      <c r="BC39" s="59">
        <f>DATA!Y36</f>
        <v>0</v>
      </c>
      <c r="BD39" s="58">
        <f>DATA!Z36</f>
        <v>0</v>
      </c>
      <c r="BE39" s="59">
        <f>DATA!AA36</f>
        <v>0</v>
      </c>
      <c r="BF39" s="58">
        <f>DATA!AB36</f>
        <v>0</v>
      </c>
      <c r="BG39" s="59">
        <f>DATA!AC36</f>
        <v>0</v>
      </c>
      <c r="BO39" s="17">
        <f t="shared" si="9"/>
        <v>0</v>
      </c>
    </row>
    <row r="40" spans="1:67" ht="12.95" customHeight="1" thickTop="1" thickBot="1" x14ac:dyDescent="0.3">
      <c r="A40" s="71"/>
      <c r="B40" s="38" t="s">
        <v>34</v>
      </c>
      <c r="C40" s="39">
        <f>IF(OR(X36=31,W36=31),1,"")</f>
        <v>1</v>
      </c>
      <c r="D40" s="39">
        <f>C46+1</f>
        <v>8</v>
      </c>
      <c r="E40" s="39">
        <f>D46+1</f>
        <v>15</v>
      </c>
      <c r="F40" s="39">
        <f>E46+1</f>
        <v>22</v>
      </c>
      <c r="G40" s="39">
        <f>F46+1</f>
        <v>29</v>
      </c>
      <c r="H40" s="18" t="str">
        <f>IF(G46=30,"",IF(G46="","",G46+1))</f>
        <v/>
      </c>
      <c r="I40" s="40"/>
      <c r="J40" s="38" t="s">
        <v>34</v>
      </c>
      <c r="K40" s="39" t="str">
        <f>IF(OR(G46=30,G46=30),1,"")</f>
        <v/>
      </c>
      <c r="L40" s="39">
        <f>K46+1</f>
        <v>6</v>
      </c>
      <c r="M40" s="39">
        <f>L46+1</f>
        <v>13</v>
      </c>
      <c r="N40" s="39">
        <f>M46+1</f>
        <v>20</v>
      </c>
      <c r="O40" s="39">
        <f>N46+1</f>
        <v>27</v>
      </c>
      <c r="P40" s="18" t="str">
        <f>IF(O46=31,"",IF(O46="","",O46+1))</f>
        <v/>
      </c>
      <c r="Q40" s="41"/>
      <c r="R40" s="38" t="s">
        <v>34</v>
      </c>
      <c r="S40" s="39" t="str">
        <f>IF(OR(P46=31,O46=31),1,"")</f>
        <v/>
      </c>
      <c r="T40" s="39">
        <f>S46+1</f>
        <v>3</v>
      </c>
      <c r="U40" s="39">
        <f>T46+1</f>
        <v>10</v>
      </c>
      <c r="V40" s="39">
        <f>U46+1</f>
        <v>17</v>
      </c>
      <c r="W40" s="39">
        <f>V46+1</f>
        <v>24</v>
      </c>
      <c r="X40" s="18" t="str">
        <f>IF(W46=30,"",IF(W46="","",W46+1))</f>
        <v/>
      </c>
      <c r="Y40" s="32"/>
      <c r="Z40" s="70"/>
      <c r="AA40" s="61" t="str">
        <f>IF(OR(DATA!D37=0,DATA!D37=""),"",DATA!D37)</f>
        <v/>
      </c>
      <c r="AB40" s="93" t="str">
        <f>IF(OR(DATA!E37=0,DATA!E37=""),"",DATA!E37)</f>
        <v/>
      </c>
      <c r="AC40" s="83"/>
      <c r="AD40" s="25"/>
      <c r="AG40" s="94" t="s">
        <v>46</v>
      </c>
      <c r="AH40" s="58">
        <f>DATA!B37</f>
        <v>27</v>
      </c>
      <c r="AI40" s="58">
        <f>DATA!C37</f>
        <v>27</v>
      </c>
      <c r="AJ40" s="58">
        <f>DATA!F37</f>
        <v>0</v>
      </c>
      <c r="AK40" s="59">
        <f>DATA!G37</f>
        <v>0</v>
      </c>
      <c r="AL40" s="58">
        <f>DATA!H37</f>
        <v>0</v>
      </c>
      <c r="AM40" s="59">
        <f>DATA!I37</f>
        <v>0</v>
      </c>
      <c r="AN40" s="58">
        <f>DATA!J37</f>
        <v>0</v>
      </c>
      <c r="AO40" s="59">
        <f>DATA!K37</f>
        <v>0</v>
      </c>
      <c r="AP40" s="58">
        <f>DATA!L37</f>
        <v>0</v>
      </c>
      <c r="AQ40" s="59">
        <f>DATA!M37</f>
        <v>0</v>
      </c>
      <c r="AR40" s="58">
        <f>DATA!N37</f>
        <v>0</v>
      </c>
      <c r="AS40" s="59">
        <f>DATA!O37</f>
        <v>0</v>
      </c>
      <c r="AT40" s="58">
        <f>DATA!P37</f>
        <v>0</v>
      </c>
      <c r="AU40" s="59">
        <f>DATA!Q37</f>
        <v>0</v>
      </c>
      <c r="AV40" s="58">
        <f>DATA!R37</f>
        <v>0</v>
      </c>
      <c r="AW40" s="59">
        <f>DATA!S37</f>
        <v>0</v>
      </c>
      <c r="AX40" s="58">
        <f>DATA!T37</f>
        <v>0</v>
      </c>
      <c r="AY40" s="59">
        <f>DATA!U37</f>
        <v>0</v>
      </c>
      <c r="AZ40" s="58">
        <f>DATA!V37</f>
        <v>0</v>
      </c>
      <c r="BA40" s="59">
        <f>DATA!W37</f>
        <v>0</v>
      </c>
      <c r="BB40" s="58">
        <f>DATA!X37</f>
        <v>0</v>
      </c>
      <c r="BC40" s="59">
        <f>DATA!Y37</f>
        <v>0</v>
      </c>
      <c r="BD40" s="58">
        <f>DATA!Z37</f>
        <v>0</v>
      </c>
      <c r="BE40" s="59">
        <f>DATA!AA37</f>
        <v>0</v>
      </c>
      <c r="BF40" s="58">
        <f>DATA!AB37</f>
        <v>0</v>
      </c>
      <c r="BG40" s="59">
        <f>DATA!AC37</f>
        <v>0</v>
      </c>
      <c r="BO40" s="17">
        <f t="shared" si="9"/>
        <v>0</v>
      </c>
    </row>
    <row r="41" spans="1:67" ht="12.95" customHeight="1" thickTop="1" thickBot="1" x14ac:dyDescent="0.3">
      <c r="A41" s="71"/>
      <c r="B41" s="49" t="s">
        <v>39</v>
      </c>
      <c r="C41" s="29">
        <f t="shared" ref="C41:C46" si="26">IF(OR(X30=31,W30=31),1,IF(C40="","",C40+1))</f>
        <v>2</v>
      </c>
      <c r="D41" s="29">
        <f t="shared" ref="D41:F46" si="27">D40+1</f>
        <v>9</v>
      </c>
      <c r="E41" s="29">
        <f t="shared" si="27"/>
        <v>16</v>
      </c>
      <c r="F41" s="29">
        <f t="shared" si="27"/>
        <v>23</v>
      </c>
      <c r="G41" s="29">
        <f t="shared" ref="G41:H46" si="28">IF(G40=30,"",IF(G40="","",G40+1))</f>
        <v>30</v>
      </c>
      <c r="H41" s="22" t="str">
        <f t="shared" si="28"/>
        <v/>
      </c>
      <c r="I41" s="50"/>
      <c r="J41" s="49" t="s">
        <v>39</v>
      </c>
      <c r="K41" s="29" t="str">
        <f t="shared" ref="K41:K46" si="29">IF(OR(H40=30,G40=30),1,IF(K40="","",K40+1))</f>
        <v/>
      </c>
      <c r="L41" s="29">
        <f t="shared" ref="L41:N46" si="30">L40+1</f>
        <v>7</v>
      </c>
      <c r="M41" s="29">
        <f t="shared" si="30"/>
        <v>14</v>
      </c>
      <c r="N41" s="29">
        <f t="shared" si="30"/>
        <v>21</v>
      </c>
      <c r="O41" s="29">
        <f>IF(O40=31,"",IF(O40="","",O40+1))</f>
        <v>28</v>
      </c>
      <c r="P41" s="22" t="str">
        <f>IF(P40=31,"",IF(P40="","",P40+1))</f>
        <v/>
      </c>
      <c r="Q41" s="32"/>
      <c r="R41" s="49" t="s">
        <v>39</v>
      </c>
      <c r="S41" s="29" t="str">
        <f t="shared" ref="S41:S46" si="31">IF(OR(P40=31,O40=31),1,IF(S40="","",S40+1))</f>
        <v/>
      </c>
      <c r="T41" s="29">
        <f t="shared" ref="T41:V46" si="32">T40+1</f>
        <v>4</v>
      </c>
      <c r="U41" s="29">
        <f t="shared" si="32"/>
        <v>11</v>
      </c>
      <c r="V41" s="29">
        <f t="shared" si="32"/>
        <v>18</v>
      </c>
      <c r="W41" s="29">
        <f t="shared" ref="W41:X46" si="33">IF(W40=30,"",IF(W40="","",W40+1))</f>
        <v>25</v>
      </c>
      <c r="X41" s="22" t="str">
        <f t="shared" si="33"/>
        <v/>
      </c>
      <c r="Y41" s="32"/>
      <c r="Z41" s="70"/>
      <c r="AA41" s="61" t="str">
        <f>IF(OR(DATA!D38=0,DATA!D38=""),"",DATA!D38)</f>
        <v/>
      </c>
      <c r="AB41" s="93" t="str">
        <f>IF(OR(DATA!E38=0,DATA!E38=""),"",DATA!E38)</f>
        <v/>
      </c>
      <c r="AC41" s="83"/>
      <c r="AD41" s="25"/>
      <c r="AG41" s="95" t="s">
        <v>46</v>
      </c>
      <c r="AH41" s="58">
        <f>DATA!B38</f>
        <v>28</v>
      </c>
      <c r="AI41" s="58">
        <f>DATA!C38</f>
        <v>28</v>
      </c>
      <c r="AJ41" s="58">
        <f>DATA!F38</f>
        <v>0</v>
      </c>
      <c r="AK41" s="59">
        <f>DATA!G38</f>
        <v>0</v>
      </c>
      <c r="AL41" s="58">
        <f>DATA!H38</f>
        <v>0</v>
      </c>
      <c r="AM41" s="59">
        <f>DATA!I38</f>
        <v>0</v>
      </c>
      <c r="AN41" s="58">
        <f>DATA!J38</f>
        <v>0</v>
      </c>
      <c r="AO41" s="59">
        <f>DATA!K38</f>
        <v>0</v>
      </c>
      <c r="AP41" s="58">
        <f>DATA!L38</f>
        <v>0</v>
      </c>
      <c r="AQ41" s="59">
        <f>DATA!M38</f>
        <v>0</v>
      </c>
      <c r="AR41" s="58">
        <f>DATA!N38</f>
        <v>0</v>
      </c>
      <c r="AS41" s="59">
        <f>DATA!O38</f>
        <v>0</v>
      </c>
      <c r="AT41" s="58">
        <f>DATA!P38</f>
        <v>0</v>
      </c>
      <c r="AU41" s="59">
        <f>DATA!Q38</f>
        <v>0</v>
      </c>
      <c r="AV41" s="58">
        <f>DATA!R38</f>
        <v>0</v>
      </c>
      <c r="AW41" s="59">
        <f>DATA!S38</f>
        <v>0</v>
      </c>
      <c r="AX41" s="58">
        <f>DATA!T38</f>
        <v>0</v>
      </c>
      <c r="AY41" s="59">
        <f>DATA!U38</f>
        <v>0</v>
      </c>
      <c r="AZ41" s="58">
        <f>DATA!V38</f>
        <v>0</v>
      </c>
      <c r="BA41" s="59">
        <f>DATA!W38</f>
        <v>0</v>
      </c>
      <c r="BB41" s="58">
        <f>DATA!X38</f>
        <v>0</v>
      </c>
      <c r="BC41" s="59">
        <f>DATA!Y38</f>
        <v>0</v>
      </c>
      <c r="BD41" s="58">
        <f>DATA!Z38</f>
        <v>0</v>
      </c>
      <c r="BE41" s="59">
        <f>DATA!AA38</f>
        <v>0</v>
      </c>
      <c r="BF41" s="58">
        <f>DATA!AB38</f>
        <v>0</v>
      </c>
      <c r="BG41" s="59">
        <f>DATA!AC38</f>
        <v>0</v>
      </c>
      <c r="BO41" s="17">
        <f t="shared" si="9"/>
        <v>0</v>
      </c>
    </row>
    <row r="42" spans="1:67" ht="12.95" customHeight="1" thickTop="1" thickBot="1" x14ac:dyDescent="0.3">
      <c r="A42" s="71"/>
      <c r="B42" s="49" t="s">
        <v>42</v>
      </c>
      <c r="C42" s="29">
        <f t="shared" si="26"/>
        <v>3</v>
      </c>
      <c r="D42" s="29">
        <f t="shared" si="27"/>
        <v>10</v>
      </c>
      <c r="E42" s="29">
        <f t="shared" si="27"/>
        <v>17</v>
      </c>
      <c r="F42" s="29">
        <f t="shared" si="27"/>
        <v>24</v>
      </c>
      <c r="G42" s="29" t="str">
        <f t="shared" si="28"/>
        <v/>
      </c>
      <c r="H42" s="22" t="str">
        <f t="shared" si="28"/>
        <v/>
      </c>
      <c r="I42" s="50"/>
      <c r="J42" s="49" t="s">
        <v>42</v>
      </c>
      <c r="K42" s="29">
        <f t="shared" si="29"/>
        <v>1</v>
      </c>
      <c r="L42" s="29">
        <f t="shared" si="30"/>
        <v>8</v>
      </c>
      <c r="M42" s="29">
        <f t="shared" si="30"/>
        <v>15</v>
      </c>
      <c r="N42" s="29">
        <f t="shared" si="30"/>
        <v>22</v>
      </c>
      <c r="O42" s="29">
        <f t="shared" ref="O42:P46" si="34">IF(O41=31,"",IF(O41="","",O41+1))</f>
        <v>29</v>
      </c>
      <c r="P42" s="22" t="str">
        <f t="shared" si="34"/>
        <v/>
      </c>
      <c r="Q42" s="32"/>
      <c r="R42" s="49" t="s">
        <v>42</v>
      </c>
      <c r="S42" s="29" t="str">
        <f t="shared" si="31"/>
        <v/>
      </c>
      <c r="T42" s="29">
        <f t="shared" si="32"/>
        <v>5</v>
      </c>
      <c r="U42" s="29">
        <f t="shared" si="32"/>
        <v>12</v>
      </c>
      <c r="V42" s="29">
        <f t="shared" si="32"/>
        <v>19</v>
      </c>
      <c r="W42" s="29">
        <f t="shared" si="33"/>
        <v>26</v>
      </c>
      <c r="X42" s="22" t="str">
        <f t="shared" si="33"/>
        <v/>
      </c>
      <c r="Y42" s="32"/>
      <c r="Z42" s="70"/>
      <c r="AA42" s="73" t="str">
        <f>IF(OR(DATA!D39=0,DATA!D39=""),"",DATA!D39)</f>
        <v/>
      </c>
      <c r="AB42" s="93" t="str">
        <f>IF(OR(DATA!E39=0,DATA!E39=""),"",DATA!E39)</f>
        <v/>
      </c>
      <c r="AC42" s="45"/>
      <c r="AD42" s="25"/>
      <c r="AG42" s="96" t="s">
        <v>46</v>
      </c>
      <c r="AH42" s="58">
        <f>DATA!B39</f>
        <v>29</v>
      </c>
      <c r="AI42" s="58">
        <f>DATA!C39</f>
        <v>29</v>
      </c>
      <c r="AJ42" s="58">
        <f>DATA!F39</f>
        <v>0</v>
      </c>
      <c r="AK42" s="59">
        <f>DATA!G39</f>
        <v>0</v>
      </c>
      <c r="AL42" s="58">
        <f>DATA!H39</f>
        <v>0</v>
      </c>
      <c r="AM42" s="59">
        <f>DATA!I39</f>
        <v>0</v>
      </c>
      <c r="AN42" s="58">
        <f>DATA!J39</f>
        <v>0</v>
      </c>
      <c r="AO42" s="59">
        <f>DATA!K39</f>
        <v>0</v>
      </c>
      <c r="AP42" s="58">
        <f>DATA!L39</f>
        <v>0</v>
      </c>
      <c r="AQ42" s="59">
        <f>DATA!M39</f>
        <v>0</v>
      </c>
      <c r="AR42" s="58">
        <f>DATA!N39</f>
        <v>0</v>
      </c>
      <c r="AS42" s="59">
        <f>DATA!O39</f>
        <v>0</v>
      </c>
      <c r="AT42" s="58">
        <f>DATA!P39</f>
        <v>0</v>
      </c>
      <c r="AU42" s="59">
        <f>DATA!Q39</f>
        <v>0</v>
      </c>
      <c r="AV42" s="58">
        <f>DATA!R39</f>
        <v>0</v>
      </c>
      <c r="AW42" s="59">
        <f>DATA!S39</f>
        <v>0</v>
      </c>
      <c r="AX42" s="58">
        <f>DATA!T39</f>
        <v>0</v>
      </c>
      <c r="AY42" s="59">
        <f>DATA!U39</f>
        <v>0</v>
      </c>
      <c r="AZ42" s="58">
        <f>DATA!V39</f>
        <v>0</v>
      </c>
      <c r="BA42" s="59">
        <f>DATA!W39</f>
        <v>0</v>
      </c>
      <c r="BB42" s="58">
        <f>DATA!X39</f>
        <v>0</v>
      </c>
      <c r="BC42" s="59">
        <f>DATA!Y39</f>
        <v>0</v>
      </c>
      <c r="BD42" s="58">
        <f>DATA!Z39</f>
        <v>0</v>
      </c>
      <c r="BE42" s="59">
        <f>DATA!AA39</f>
        <v>0</v>
      </c>
      <c r="BF42" s="58">
        <f>DATA!AB39</f>
        <v>0</v>
      </c>
      <c r="BG42" s="59">
        <f>DATA!AC39</f>
        <v>0</v>
      </c>
      <c r="BO42" s="17">
        <f t="shared" si="9"/>
        <v>0</v>
      </c>
    </row>
    <row r="43" spans="1:67" ht="12.95" customHeight="1" thickTop="1" thickBot="1" x14ac:dyDescent="0.3">
      <c r="A43" s="71"/>
      <c r="B43" s="49" t="s">
        <v>45</v>
      </c>
      <c r="C43" s="29">
        <f t="shared" si="26"/>
        <v>4</v>
      </c>
      <c r="D43" s="29">
        <f t="shared" si="27"/>
        <v>11</v>
      </c>
      <c r="E43" s="29">
        <f t="shared" si="27"/>
        <v>18</v>
      </c>
      <c r="F43" s="29">
        <f t="shared" si="27"/>
        <v>25</v>
      </c>
      <c r="G43" s="29" t="str">
        <f t="shared" si="28"/>
        <v/>
      </c>
      <c r="H43" s="22" t="str">
        <f t="shared" si="28"/>
        <v/>
      </c>
      <c r="I43" s="50"/>
      <c r="J43" s="49" t="s">
        <v>45</v>
      </c>
      <c r="K43" s="29">
        <f t="shared" si="29"/>
        <v>2</v>
      </c>
      <c r="L43" s="29">
        <f t="shared" si="30"/>
        <v>9</v>
      </c>
      <c r="M43" s="29">
        <f t="shared" si="30"/>
        <v>16</v>
      </c>
      <c r="N43" s="29">
        <f t="shared" si="30"/>
        <v>23</v>
      </c>
      <c r="O43" s="29">
        <f t="shared" si="34"/>
        <v>30</v>
      </c>
      <c r="P43" s="22" t="str">
        <f t="shared" si="34"/>
        <v/>
      </c>
      <c r="Q43" s="32"/>
      <c r="R43" s="49" t="s">
        <v>45</v>
      </c>
      <c r="S43" s="29" t="str">
        <f t="shared" si="31"/>
        <v/>
      </c>
      <c r="T43" s="29">
        <f t="shared" si="32"/>
        <v>6</v>
      </c>
      <c r="U43" s="29">
        <f t="shared" si="32"/>
        <v>13</v>
      </c>
      <c r="V43" s="29">
        <f t="shared" si="32"/>
        <v>20</v>
      </c>
      <c r="W43" s="29">
        <f t="shared" si="33"/>
        <v>27</v>
      </c>
      <c r="X43" s="22" t="str">
        <f t="shared" si="33"/>
        <v/>
      </c>
      <c r="Y43" s="32"/>
      <c r="Z43" s="70"/>
      <c r="AA43" s="61" t="str">
        <f>IF(OR(DATA!D40=0,DATA!D40=""),"",DATA!D40)</f>
        <v/>
      </c>
      <c r="AB43" s="93" t="str">
        <f>IF(OR(DATA!E40=0,DATA!E40=""),"",DATA!E40)</f>
        <v/>
      </c>
      <c r="AC43" s="83"/>
      <c r="AD43" s="25"/>
      <c r="AG43" s="97"/>
      <c r="AH43" s="58">
        <f>DATA!B40</f>
        <v>30</v>
      </c>
      <c r="AI43" s="58">
        <f>DATA!C40</f>
        <v>30</v>
      </c>
      <c r="AJ43" s="58">
        <f>DATA!F40</f>
        <v>0</v>
      </c>
      <c r="AK43" s="59">
        <f>DATA!G40</f>
        <v>0</v>
      </c>
      <c r="AL43" s="58">
        <f>DATA!H40</f>
        <v>0</v>
      </c>
      <c r="AM43" s="59">
        <f>DATA!I40</f>
        <v>0</v>
      </c>
      <c r="AN43" s="58">
        <f>DATA!J40</f>
        <v>0</v>
      </c>
      <c r="AO43" s="59">
        <f>DATA!K40</f>
        <v>0</v>
      </c>
      <c r="AP43" s="58">
        <f>DATA!L40</f>
        <v>0</v>
      </c>
      <c r="AQ43" s="59">
        <f>DATA!M40</f>
        <v>0</v>
      </c>
      <c r="AR43" s="58">
        <f>DATA!N40</f>
        <v>0</v>
      </c>
      <c r="AS43" s="59">
        <f>DATA!O40</f>
        <v>0</v>
      </c>
      <c r="AT43" s="58">
        <f>DATA!P40</f>
        <v>0</v>
      </c>
      <c r="AU43" s="59">
        <f>DATA!Q40</f>
        <v>0</v>
      </c>
      <c r="AV43" s="58">
        <f>DATA!R40</f>
        <v>0</v>
      </c>
      <c r="AW43" s="59">
        <f>DATA!S40</f>
        <v>0</v>
      </c>
      <c r="AX43" s="58">
        <f>DATA!T40</f>
        <v>0</v>
      </c>
      <c r="AY43" s="59">
        <f>DATA!U40</f>
        <v>0</v>
      </c>
      <c r="AZ43" s="58">
        <f>DATA!V40</f>
        <v>0</v>
      </c>
      <c r="BA43" s="59">
        <f>DATA!W40</f>
        <v>0</v>
      </c>
      <c r="BB43" s="58">
        <f>DATA!X40</f>
        <v>0</v>
      </c>
      <c r="BC43" s="59">
        <f>DATA!Y40</f>
        <v>0</v>
      </c>
      <c r="BD43" s="58">
        <f>DATA!Z40</f>
        <v>0</v>
      </c>
      <c r="BE43" s="59">
        <f>DATA!AA40</f>
        <v>0</v>
      </c>
      <c r="BF43" s="58">
        <f>DATA!AB40</f>
        <v>0</v>
      </c>
      <c r="BG43" s="59">
        <f>DATA!AC40</f>
        <v>0</v>
      </c>
      <c r="BO43" s="17">
        <f t="shared" si="9"/>
        <v>0</v>
      </c>
    </row>
    <row r="44" spans="1:67" ht="12.95" customHeight="1" thickTop="1" thickBot="1" x14ac:dyDescent="0.3">
      <c r="A44" s="71"/>
      <c r="B44" s="49" t="s">
        <v>49</v>
      </c>
      <c r="C44" s="29">
        <f t="shared" si="26"/>
        <v>5</v>
      </c>
      <c r="D44" s="29">
        <f t="shared" si="27"/>
        <v>12</v>
      </c>
      <c r="E44" s="29">
        <f t="shared" si="27"/>
        <v>19</v>
      </c>
      <c r="F44" s="29">
        <f t="shared" si="27"/>
        <v>26</v>
      </c>
      <c r="G44" s="29" t="str">
        <f t="shared" si="28"/>
        <v/>
      </c>
      <c r="H44" s="22" t="str">
        <f t="shared" si="28"/>
        <v/>
      </c>
      <c r="I44" s="50"/>
      <c r="J44" s="49" t="s">
        <v>49</v>
      </c>
      <c r="K44" s="29">
        <f t="shared" si="29"/>
        <v>3</v>
      </c>
      <c r="L44" s="29">
        <f t="shared" si="30"/>
        <v>10</v>
      </c>
      <c r="M44" s="29">
        <f t="shared" si="30"/>
        <v>17</v>
      </c>
      <c r="N44" s="29">
        <f t="shared" si="30"/>
        <v>24</v>
      </c>
      <c r="O44" s="29">
        <f t="shared" si="34"/>
        <v>31</v>
      </c>
      <c r="P44" s="22" t="str">
        <f t="shared" si="34"/>
        <v/>
      </c>
      <c r="Q44" s="32"/>
      <c r="R44" s="49" t="s">
        <v>49</v>
      </c>
      <c r="S44" s="29" t="str">
        <f t="shared" si="31"/>
        <v/>
      </c>
      <c r="T44" s="29">
        <f t="shared" si="32"/>
        <v>7</v>
      </c>
      <c r="U44" s="29">
        <f t="shared" si="32"/>
        <v>14</v>
      </c>
      <c r="V44" s="29">
        <f t="shared" si="32"/>
        <v>21</v>
      </c>
      <c r="W44" s="29">
        <f t="shared" si="33"/>
        <v>28</v>
      </c>
      <c r="X44" s="22" t="str">
        <f t="shared" si="33"/>
        <v/>
      </c>
      <c r="Y44" s="32"/>
      <c r="Z44" s="70"/>
      <c r="AA44" s="98" t="str">
        <f>IF(OR(DATA!D41=0,DATA!D41=""),"",DATA!D41)</f>
        <v/>
      </c>
      <c r="AB44" s="93" t="str">
        <f>IF(OR(DATA!E41=0,DATA!E41=""),"",DATA!E41)</f>
        <v/>
      </c>
      <c r="AC44" s="83"/>
      <c r="AD44" s="25"/>
      <c r="AG44" s="97"/>
      <c r="AH44" s="58">
        <f>DATA!B41</f>
        <v>31</v>
      </c>
      <c r="AI44" s="58">
        <f>DATA!C41</f>
        <v>31</v>
      </c>
      <c r="AJ44" s="58">
        <f>DATA!F41</f>
        <v>0</v>
      </c>
      <c r="AK44" s="59">
        <f>DATA!G41</f>
        <v>0</v>
      </c>
      <c r="AL44" s="58">
        <f>DATA!H41</f>
        <v>0</v>
      </c>
      <c r="AM44" s="59">
        <f>DATA!I41</f>
        <v>0</v>
      </c>
      <c r="AN44" s="58">
        <f>DATA!J41</f>
        <v>0</v>
      </c>
      <c r="AO44" s="59">
        <f>DATA!K41</f>
        <v>0</v>
      </c>
      <c r="AP44" s="58">
        <f>DATA!L41</f>
        <v>0</v>
      </c>
      <c r="AQ44" s="59">
        <f>DATA!M41</f>
        <v>0</v>
      </c>
      <c r="AR44" s="58">
        <f>DATA!N41</f>
        <v>0</v>
      </c>
      <c r="AS44" s="59">
        <f>DATA!O41</f>
        <v>0</v>
      </c>
      <c r="AT44" s="58">
        <f>DATA!P41</f>
        <v>0</v>
      </c>
      <c r="AU44" s="59">
        <f>DATA!Q41</f>
        <v>0</v>
      </c>
      <c r="AV44" s="58">
        <f>DATA!R41</f>
        <v>0</v>
      </c>
      <c r="AW44" s="59">
        <f>DATA!S41</f>
        <v>0</v>
      </c>
      <c r="AX44" s="58">
        <f>DATA!T41</f>
        <v>0</v>
      </c>
      <c r="AY44" s="59">
        <f>DATA!U41</f>
        <v>0</v>
      </c>
      <c r="AZ44" s="58">
        <f>DATA!V41</f>
        <v>0</v>
      </c>
      <c r="BA44" s="59">
        <f>DATA!W41</f>
        <v>0</v>
      </c>
      <c r="BB44" s="58">
        <f>DATA!X41</f>
        <v>0</v>
      </c>
      <c r="BC44" s="59">
        <f>DATA!Y41</f>
        <v>0</v>
      </c>
      <c r="BD44" s="58">
        <f>DATA!Z41</f>
        <v>0</v>
      </c>
      <c r="BE44" s="59">
        <f>DATA!AA41</f>
        <v>0</v>
      </c>
      <c r="BF44" s="58">
        <f>DATA!AB41</f>
        <v>0</v>
      </c>
      <c r="BG44" s="59">
        <f>DATA!AC41</f>
        <v>0</v>
      </c>
      <c r="BO44" s="17">
        <f t="shared" si="9"/>
        <v>0</v>
      </c>
    </row>
    <row r="45" spans="1:67" ht="12.95" customHeight="1" thickTop="1" thickBot="1" x14ac:dyDescent="0.3">
      <c r="A45" s="71"/>
      <c r="B45" s="49" t="s">
        <v>52</v>
      </c>
      <c r="C45" s="29">
        <f t="shared" si="26"/>
        <v>6</v>
      </c>
      <c r="D45" s="29">
        <f t="shared" si="27"/>
        <v>13</v>
      </c>
      <c r="E45" s="29">
        <f t="shared" si="27"/>
        <v>20</v>
      </c>
      <c r="F45" s="29">
        <f t="shared" si="27"/>
        <v>27</v>
      </c>
      <c r="G45" s="29" t="str">
        <f t="shared" si="28"/>
        <v/>
      </c>
      <c r="H45" s="22" t="str">
        <f t="shared" si="28"/>
        <v/>
      </c>
      <c r="I45" s="50"/>
      <c r="J45" s="49" t="s">
        <v>52</v>
      </c>
      <c r="K45" s="29">
        <f t="shared" si="29"/>
        <v>4</v>
      </c>
      <c r="L45" s="29">
        <f t="shared" si="30"/>
        <v>11</v>
      </c>
      <c r="M45" s="29">
        <f t="shared" si="30"/>
        <v>18</v>
      </c>
      <c r="N45" s="29">
        <f t="shared" si="30"/>
        <v>25</v>
      </c>
      <c r="O45" s="29" t="str">
        <f t="shared" si="34"/>
        <v/>
      </c>
      <c r="P45" s="22" t="str">
        <f t="shared" si="34"/>
        <v/>
      </c>
      <c r="Q45" s="32"/>
      <c r="R45" s="49" t="s">
        <v>52</v>
      </c>
      <c r="S45" s="29">
        <f t="shared" si="31"/>
        <v>1</v>
      </c>
      <c r="T45" s="29">
        <f t="shared" si="32"/>
        <v>8</v>
      </c>
      <c r="U45" s="29">
        <f t="shared" si="32"/>
        <v>15</v>
      </c>
      <c r="V45" s="29">
        <f t="shared" si="32"/>
        <v>22</v>
      </c>
      <c r="W45" s="29">
        <f t="shared" si="33"/>
        <v>29</v>
      </c>
      <c r="X45" s="22" t="str">
        <f t="shared" si="33"/>
        <v/>
      </c>
      <c r="Y45" s="32"/>
      <c r="Z45" s="70"/>
      <c r="AA45" s="99"/>
      <c r="AB45" s="100"/>
      <c r="AC45" s="83"/>
      <c r="AD45" s="25"/>
      <c r="AG45" s="97"/>
      <c r="AH45" s="58">
        <f>DATA!B42</f>
        <v>0</v>
      </c>
      <c r="AI45" s="58">
        <f>DATA!C42</f>
        <v>0</v>
      </c>
      <c r="AJ45" s="58">
        <f>DATA!F42</f>
        <v>0</v>
      </c>
      <c r="AK45" s="59">
        <f>DATA!G42</f>
        <v>0</v>
      </c>
      <c r="AL45" s="58">
        <f>DATA!H42</f>
        <v>0</v>
      </c>
      <c r="AM45" s="59">
        <f>DATA!I42</f>
        <v>0</v>
      </c>
      <c r="AN45" s="58">
        <f>DATA!J42</f>
        <v>0</v>
      </c>
      <c r="AO45" s="59">
        <f>DATA!K42</f>
        <v>0</v>
      </c>
      <c r="AP45" s="58">
        <f>DATA!L42</f>
        <v>0</v>
      </c>
      <c r="AQ45" s="59">
        <f>DATA!M42</f>
        <v>0</v>
      </c>
      <c r="AR45" s="58">
        <f>DATA!N42</f>
        <v>0</v>
      </c>
      <c r="AS45" s="59">
        <f>DATA!O42</f>
        <v>0</v>
      </c>
      <c r="AT45" s="58">
        <f>DATA!P42</f>
        <v>0</v>
      </c>
      <c r="AU45" s="59">
        <f>DATA!Q42</f>
        <v>0</v>
      </c>
      <c r="AV45" s="58">
        <f>DATA!R42</f>
        <v>0</v>
      </c>
      <c r="AW45" s="59">
        <f>DATA!S42</f>
        <v>0</v>
      </c>
      <c r="AX45" s="58">
        <f>DATA!T42</f>
        <v>0</v>
      </c>
      <c r="AY45" s="59">
        <f>DATA!U42</f>
        <v>0</v>
      </c>
      <c r="AZ45" s="58">
        <f>DATA!V42</f>
        <v>0</v>
      </c>
      <c r="BA45" s="59">
        <f>DATA!W42</f>
        <v>0</v>
      </c>
      <c r="BB45" s="58">
        <f>DATA!X42</f>
        <v>0</v>
      </c>
      <c r="BC45" s="59">
        <f>DATA!Y42</f>
        <v>0</v>
      </c>
      <c r="BD45" s="58">
        <f>DATA!Z42</f>
        <v>0</v>
      </c>
      <c r="BE45" s="59">
        <f>DATA!AA42</f>
        <v>0</v>
      </c>
      <c r="BF45" s="58">
        <f>DATA!AB42</f>
        <v>0</v>
      </c>
      <c r="BG45" s="59">
        <f>DATA!AC42</f>
        <v>0</v>
      </c>
      <c r="BO45" s="17">
        <f t="shared" si="9"/>
        <v>0</v>
      </c>
    </row>
    <row r="46" spans="1:67" ht="12.95" customHeight="1" thickTop="1" thickBot="1" x14ac:dyDescent="0.3">
      <c r="A46" s="101"/>
      <c r="B46" s="65" t="s">
        <v>54</v>
      </c>
      <c r="C46" s="34">
        <f t="shared" si="26"/>
        <v>7</v>
      </c>
      <c r="D46" s="34">
        <f t="shared" si="27"/>
        <v>14</v>
      </c>
      <c r="E46" s="34">
        <f t="shared" si="27"/>
        <v>21</v>
      </c>
      <c r="F46" s="34">
        <f t="shared" si="27"/>
        <v>28</v>
      </c>
      <c r="G46" s="34" t="str">
        <f t="shared" si="28"/>
        <v/>
      </c>
      <c r="H46" s="35" t="str">
        <f t="shared" si="28"/>
        <v/>
      </c>
      <c r="I46" s="50"/>
      <c r="J46" s="65" t="s">
        <v>54</v>
      </c>
      <c r="K46" s="34">
        <f t="shared" si="29"/>
        <v>5</v>
      </c>
      <c r="L46" s="34">
        <f t="shared" si="30"/>
        <v>12</v>
      </c>
      <c r="M46" s="34">
        <f t="shared" si="30"/>
        <v>19</v>
      </c>
      <c r="N46" s="34">
        <f t="shared" si="30"/>
        <v>26</v>
      </c>
      <c r="O46" s="34" t="str">
        <f t="shared" si="34"/>
        <v/>
      </c>
      <c r="P46" s="35" t="str">
        <f t="shared" si="34"/>
        <v/>
      </c>
      <c r="Q46" s="32"/>
      <c r="R46" s="65" t="s">
        <v>54</v>
      </c>
      <c r="S46" s="34">
        <f t="shared" si="31"/>
        <v>2</v>
      </c>
      <c r="T46" s="34">
        <f t="shared" si="32"/>
        <v>9</v>
      </c>
      <c r="U46" s="34">
        <f t="shared" si="32"/>
        <v>16</v>
      </c>
      <c r="V46" s="34">
        <f t="shared" si="32"/>
        <v>23</v>
      </c>
      <c r="W46" s="34">
        <f t="shared" si="33"/>
        <v>30</v>
      </c>
      <c r="X46" s="35" t="str">
        <f t="shared" si="33"/>
        <v/>
      </c>
      <c r="Y46" s="32"/>
      <c r="Z46" s="102"/>
      <c r="AA46" s="103"/>
      <c r="AB46" s="103"/>
      <c r="AC46" s="104"/>
      <c r="AD46" s="25"/>
    </row>
    <row r="47" spans="1:67" ht="12.95" customHeight="1" x14ac:dyDescent="0.25">
      <c r="A47" s="101"/>
      <c r="B47" s="105" t="s">
        <v>57</v>
      </c>
      <c r="C47" s="106"/>
      <c r="D47" s="106"/>
      <c r="E47" s="106"/>
      <c r="F47" s="106"/>
      <c r="G47" s="106"/>
      <c r="H47" s="106"/>
      <c r="I47" s="107"/>
      <c r="J47" s="108"/>
      <c r="K47" s="106"/>
      <c r="L47" s="106"/>
      <c r="M47" s="106"/>
      <c r="N47" s="106"/>
      <c r="O47" s="106"/>
      <c r="P47" s="106"/>
      <c r="Q47" s="109"/>
      <c r="R47" s="108"/>
      <c r="S47" s="106"/>
      <c r="T47" s="106"/>
      <c r="U47" s="106"/>
      <c r="V47" s="106"/>
      <c r="W47" s="106"/>
      <c r="X47" s="106"/>
      <c r="Y47" s="109"/>
      <c r="Z47" s="110"/>
      <c r="AA47" s="111"/>
      <c r="AB47" s="111"/>
      <c r="AC47" s="111"/>
      <c r="AD47" s="25"/>
    </row>
    <row r="48" spans="1:67" x14ac:dyDescent="0.25">
      <c r="A48" s="112"/>
      <c r="B48" s="113"/>
      <c r="C48" s="113"/>
      <c r="D48" s="113"/>
      <c r="E48" s="113"/>
      <c r="F48" s="113"/>
      <c r="G48" s="113"/>
      <c r="H48" s="113"/>
      <c r="I48" s="113"/>
      <c r="J48" s="113"/>
      <c r="K48" s="113"/>
      <c r="L48" s="113"/>
      <c r="M48" s="113"/>
      <c r="N48" s="113"/>
      <c r="O48" s="113"/>
      <c r="P48" s="113"/>
      <c r="Q48" s="113"/>
      <c r="R48" s="114"/>
      <c r="S48" s="114"/>
      <c r="T48" s="114"/>
      <c r="U48" s="114"/>
      <c r="V48" s="114"/>
      <c r="W48" s="114"/>
      <c r="X48" s="113"/>
      <c r="Y48" s="113"/>
      <c r="Z48" s="113"/>
      <c r="AA48" s="113"/>
      <c r="AB48" s="113"/>
      <c r="AC48" s="113"/>
      <c r="AD48" s="25"/>
    </row>
    <row r="49" spans="1:30" hidden="1" x14ac:dyDescent="0.25">
      <c r="A49" s="112"/>
      <c r="B49" s="113"/>
      <c r="C49" s="113"/>
      <c r="D49" s="113"/>
      <c r="E49" s="113"/>
      <c r="F49" s="113"/>
      <c r="G49" s="113"/>
      <c r="H49" s="113"/>
      <c r="I49" s="113"/>
      <c r="J49" s="113"/>
      <c r="Q49" s="113"/>
      <c r="R49" s="114"/>
      <c r="S49" s="114"/>
      <c r="T49" s="114"/>
      <c r="U49" s="114"/>
      <c r="V49" s="114"/>
      <c r="W49" s="114"/>
      <c r="X49" s="113"/>
      <c r="Y49" s="113"/>
      <c r="Z49" s="113"/>
      <c r="AA49" s="113"/>
      <c r="AB49" s="113"/>
      <c r="AC49" s="113"/>
      <c r="AD49" s="25"/>
    </row>
    <row r="50" spans="1:30" hidden="1" x14ac:dyDescent="0.25">
      <c r="A50" s="112"/>
      <c r="B50" s="115" t="str">
        <f>CONCATENATE("Juli ",MID(DATA!Q3,1,4))</f>
        <v>Juli 2017</v>
      </c>
      <c r="C50" s="32">
        <f t="shared" ref="C50:H50" si="35">COUNT(C11:C16)</f>
        <v>1</v>
      </c>
      <c r="D50" s="32">
        <f t="shared" si="35"/>
        <v>6</v>
      </c>
      <c r="E50" s="32">
        <f t="shared" si="35"/>
        <v>6</v>
      </c>
      <c r="F50" s="32">
        <f t="shared" si="35"/>
        <v>6</v>
      </c>
      <c r="G50" s="32">
        <f t="shared" si="35"/>
        <v>6</v>
      </c>
      <c r="H50" s="32">
        <f t="shared" si="35"/>
        <v>1</v>
      </c>
      <c r="I50" s="113">
        <f>SUM(C50:H50)</f>
        <v>26</v>
      </c>
      <c r="J50" s="113">
        <f>I50+Q50</f>
        <v>31</v>
      </c>
      <c r="K50" s="17">
        <f t="shared" ref="K50:P50" si="36">COUNT(C10)</f>
        <v>0</v>
      </c>
      <c r="L50" s="17">
        <f t="shared" si="36"/>
        <v>1</v>
      </c>
      <c r="M50" s="17">
        <f t="shared" si="36"/>
        <v>1</v>
      </c>
      <c r="N50" s="17">
        <f t="shared" si="36"/>
        <v>1</v>
      </c>
      <c r="O50" s="17">
        <f t="shared" si="36"/>
        <v>1</v>
      </c>
      <c r="P50" s="17">
        <f t="shared" si="36"/>
        <v>1</v>
      </c>
      <c r="Q50" s="113">
        <f>SUM(K50:P50)</f>
        <v>5</v>
      </c>
      <c r="R50" s="114"/>
      <c r="S50" s="114"/>
      <c r="T50" s="114"/>
      <c r="U50" s="114"/>
      <c r="V50" s="114"/>
      <c r="W50" s="114"/>
      <c r="X50" s="113"/>
      <c r="Y50" s="113"/>
      <c r="Z50" s="113"/>
      <c r="AA50" s="113"/>
      <c r="AB50" s="113"/>
      <c r="AC50" s="113"/>
      <c r="AD50" s="25"/>
    </row>
    <row r="51" spans="1:30" hidden="1" x14ac:dyDescent="0.25">
      <c r="A51" s="112"/>
      <c r="B51" s="115" t="str">
        <f>CONCATENATE("Agustus ",MID(DATA!Q3,1,4))</f>
        <v>Agustus 2017</v>
      </c>
      <c r="C51" s="32">
        <f t="shared" ref="C51:H51" si="37">COUNT(K11:K16)</f>
        <v>5</v>
      </c>
      <c r="D51" s="32">
        <f t="shared" si="37"/>
        <v>6</v>
      </c>
      <c r="E51" s="32">
        <f t="shared" si="37"/>
        <v>6</v>
      </c>
      <c r="F51" s="32">
        <f t="shared" si="37"/>
        <v>6</v>
      </c>
      <c r="G51" s="32">
        <f t="shared" si="37"/>
        <v>4</v>
      </c>
      <c r="H51" s="32">
        <f t="shared" si="37"/>
        <v>0</v>
      </c>
      <c r="I51" s="113">
        <f t="shared" ref="I51:I61" si="38">SUM(C51:H51)</f>
        <v>27</v>
      </c>
      <c r="J51" s="113">
        <f t="shared" ref="J51:J61" si="39">I51+Q51</f>
        <v>31</v>
      </c>
      <c r="K51" s="32">
        <f t="shared" ref="K51:P51" si="40">COUNT(K10)</f>
        <v>0</v>
      </c>
      <c r="L51" s="32">
        <f t="shared" si="40"/>
        <v>1</v>
      </c>
      <c r="M51" s="32">
        <f t="shared" si="40"/>
        <v>1</v>
      </c>
      <c r="N51" s="32">
        <f t="shared" si="40"/>
        <v>1</v>
      </c>
      <c r="O51" s="32">
        <f t="shared" si="40"/>
        <v>1</v>
      </c>
      <c r="P51" s="32">
        <f t="shared" si="40"/>
        <v>0</v>
      </c>
      <c r="Q51" s="113">
        <f t="shared" ref="Q51:Q61" si="41">SUM(K51:P51)</f>
        <v>4</v>
      </c>
      <c r="R51" s="114"/>
      <c r="S51" s="114"/>
      <c r="T51" s="114"/>
      <c r="U51" s="114"/>
      <c r="V51" s="114"/>
      <c r="W51" s="114"/>
      <c r="X51" s="113"/>
      <c r="Y51" s="113"/>
      <c r="Z51" s="113"/>
      <c r="AA51" s="113"/>
      <c r="AB51" s="113"/>
      <c r="AC51" s="113"/>
      <c r="AD51" s="25"/>
    </row>
    <row r="52" spans="1:30" hidden="1" x14ac:dyDescent="0.25">
      <c r="A52" s="112"/>
      <c r="B52" s="115" t="str">
        <f>CONCATENATE("September ",MID(DATA!Q3,1,4))</f>
        <v>September 2017</v>
      </c>
      <c r="C52" s="32">
        <f t="shared" ref="C52:H52" si="42">COUNT(S11:S16)</f>
        <v>2</v>
      </c>
      <c r="D52" s="32">
        <f t="shared" si="42"/>
        <v>6</v>
      </c>
      <c r="E52" s="32">
        <f t="shared" si="42"/>
        <v>6</v>
      </c>
      <c r="F52" s="32">
        <f t="shared" si="42"/>
        <v>6</v>
      </c>
      <c r="G52" s="32">
        <f t="shared" si="42"/>
        <v>6</v>
      </c>
      <c r="H52" s="32">
        <f t="shared" si="42"/>
        <v>0</v>
      </c>
      <c r="I52" s="113">
        <f t="shared" si="38"/>
        <v>26</v>
      </c>
      <c r="J52" s="113">
        <f t="shared" si="39"/>
        <v>30</v>
      </c>
      <c r="K52" s="32">
        <f t="shared" ref="K52:P52" si="43">COUNT(S10)</f>
        <v>0</v>
      </c>
      <c r="L52" s="32">
        <f t="shared" si="43"/>
        <v>1</v>
      </c>
      <c r="M52" s="32">
        <f t="shared" si="43"/>
        <v>1</v>
      </c>
      <c r="N52" s="32">
        <f t="shared" si="43"/>
        <v>1</v>
      </c>
      <c r="O52" s="32">
        <f t="shared" si="43"/>
        <v>1</v>
      </c>
      <c r="P52" s="32">
        <f t="shared" si="43"/>
        <v>0</v>
      </c>
      <c r="Q52" s="113">
        <f t="shared" si="41"/>
        <v>4</v>
      </c>
      <c r="R52" s="114"/>
      <c r="S52" s="114"/>
      <c r="T52" s="114"/>
      <c r="U52" s="114"/>
      <c r="V52" s="114"/>
      <c r="W52" s="114"/>
      <c r="X52" s="113"/>
      <c r="Y52" s="113"/>
      <c r="Z52" s="113"/>
      <c r="AA52" s="113"/>
      <c r="AB52" s="113"/>
      <c r="AC52" s="113"/>
      <c r="AD52" s="25"/>
    </row>
    <row r="53" spans="1:30" hidden="1" x14ac:dyDescent="0.25">
      <c r="A53" s="112"/>
      <c r="B53" s="115" t="str">
        <f>CONCATENATE("Oktober ",MID(DATA!Q3,1,4))</f>
        <v>Oktober 2017</v>
      </c>
      <c r="C53" s="32">
        <f t="shared" ref="C53:H53" si="44">COUNT(C21:C26)</f>
        <v>6</v>
      </c>
      <c r="D53" s="32">
        <f t="shared" si="44"/>
        <v>6</v>
      </c>
      <c r="E53" s="32">
        <f t="shared" si="44"/>
        <v>6</v>
      </c>
      <c r="F53" s="32">
        <f t="shared" si="44"/>
        <v>6</v>
      </c>
      <c r="G53" s="32">
        <f t="shared" si="44"/>
        <v>2</v>
      </c>
      <c r="H53" s="32">
        <f t="shared" si="44"/>
        <v>0</v>
      </c>
      <c r="I53" s="113">
        <f t="shared" si="38"/>
        <v>26</v>
      </c>
      <c r="J53" s="113">
        <f t="shared" si="39"/>
        <v>31</v>
      </c>
      <c r="K53" s="32">
        <f t="shared" ref="K53:P53" si="45">COUNT(C20)</f>
        <v>1</v>
      </c>
      <c r="L53" s="32">
        <f t="shared" si="45"/>
        <v>1</v>
      </c>
      <c r="M53" s="32">
        <f t="shared" si="45"/>
        <v>1</v>
      </c>
      <c r="N53" s="32">
        <f t="shared" si="45"/>
        <v>1</v>
      </c>
      <c r="O53" s="32">
        <f t="shared" si="45"/>
        <v>1</v>
      </c>
      <c r="P53" s="32">
        <f t="shared" si="45"/>
        <v>0</v>
      </c>
      <c r="Q53" s="113">
        <f t="shared" si="41"/>
        <v>5</v>
      </c>
      <c r="R53" s="114"/>
      <c r="S53" s="114"/>
      <c r="T53" s="114"/>
      <c r="U53" s="114"/>
      <c r="V53" s="114"/>
      <c r="W53" s="114"/>
      <c r="X53" s="113"/>
      <c r="Y53" s="113"/>
      <c r="Z53" s="113"/>
      <c r="AA53" s="113"/>
      <c r="AB53" s="113"/>
      <c r="AC53" s="113"/>
      <c r="AD53" s="25"/>
    </row>
    <row r="54" spans="1:30" hidden="1" x14ac:dyDescent="0.25">
      <c r="A54" s="112"/>
      <c r="B54" s="115" t="str">
        <f>CONCATENATE("November ",MID(DATA!Q3,1,4))</f>
        <v>November 2017</v>
      </c>
      <c r="C54" s="32">
        <f t="shared" ref="C54:H54" si="46">COUNT(K21:K26)</f>
        <v>4</v>
      </c>
      <c r="D54" s="32">
        <f t="shared" si="46"/>
        <v>6</v>
      </c>
      <c r="E54" s="32">
        <f t="shared" si="46"/>
        <v>6</v>
      </c>
      <c r="F54" s="32">
        <f t="shared" si="46"/>
        <v>6</v>
      </c>
      <c r="G54" s="32">
        <f t="shared" si="46"/>
        <v>4</v>
      </c>
      <c r="H54" s="32">
        <f t="shared" si="46"/>
        <v>0</v>
      </c>
      <c r="I54" s="113">
        <f t="shared" si="38"/>
        <v>26</v>
      </c>
      <c r="J54" s="113">
        <f t="shared" si="39"/>
        <v>30</v>
      </c>
      <c r="K54" s="32">
        <f t="shared" ref="K54:P54" si="47">COUNT(K20)</f>
        <v>0</v>
      </c>
      <c r="L54" s="32">
        <f t="shared" si="47"/>
        <v>1</v>
      </c>
      <c r="M54" s="32">
        <f t="shared" si="47"/>
        <v>1</v>
      </c>
      <c r="N54" s="32">
        <f t="shared" si="47"/>
        <v>1</v>
      </c>
      <c r="O54" s="32">
        <f t="shared" si="47"/>
        <v>1</v>
      </c>
      <c r="P54" s="32">
        <f t="shared" si="47"/>
        <v>0</v>
      </c>
      <c r="Q54" s="113">
        <f t="shared" si="41"/>
        <v>4</v>
      </c>
      <c r="R54" s="114"/>
      <c r="S54" s="114"/>
      <c r="T54" s="114"/>
      <c r="U54" s="114"/>
      <c r="V54" s="114"/>
      <c r="W54" s="114"/>
      <c r="X54" s="113"/>
      <c r="Y54" s="113"/>
      <c r="Z54" s="113"/>
      <c r="AA54" s="113"/>
      <c r="AB54" s="113"/>
      <c r="AC54" s="113"/>
      <c r="AD54" s="25"/>
    </row>
    <row r="55" spans="1:30" hidden="1" x14ac:dyDescent="0.25">
      <c r="A55" s="112"/>
      <c r="B55" s="115" t="str">
        <f>CONCATENATE("Desember ",MID(DATA!Q3,1,4))</f>
        <v>Desember 2017</v>
      </c>
      <c r="C55" s="32">
        <f t="shared" ref="C55:H55" si="48">COUNT(S21:S26)</f>
        <v>2</v>
      </c>
      <c r="D55" s="32">
        <f t="shared" si="48"/>
        <v>6</v>
      </c>
      <c r="E55" s="32">
        <f t="shared" si="48"/>
        <v>6</v>
      </c>
      <c r="F55" s="32">
        <f t="shared" si="48"/>
        <v>6</v>
      </c>
      <c r="G55" s="32">
        <f t="shared" si="48"/>
        <v>6</v>
      </c>
      <c r="H55" s="32">
        <f t="shared" si="48"/>
        <v>0</v>
      </c>
      <c r="I55" s="113">
        <f t="shared" si="38"/>
        <v>26</v>
      </c>
      <c r="J55" s="113">
        <f t="shared" si="39"/>
        <v>31</v>
      </c>
      <c r="K55" s="32">
        <f t="shared" ref="K55:P55" si="49">COUNT(S20)</f>
        <v>0</v>
      </c>
      <c r="L55" s="32">
        <f t="shared" si="49"/>
        <v>1</v>
      </c>
      <c r="M55" s="32">
        <f t="shared" si="49"/>
        <v>1</v>
      </c>
      <c r="N55" s="32">
        <f t="shared" si="49"/>
        <v>1</v>
      </c>
      <c r="O55" s="32">
        <f t="shared" si="49"/>
        <v>1</v>
      </c>
      <c r="P55" s="32">
        <f t="shared" si="49"/>
        <v>1</v>
      </c>
      <c r="Q55" s="113">
        <f t="shared" si="41"/>
        <v>5</v>
      </c>
      <c r="R55" s="114"/>
      <c r="S55" s="114"/>
      <c r="T55" s="114"/>
      <c r="U55" s="114"/>
      <c r="V55" s="114"/>
      <c r="W55" s="114"/>
      <c r="X55" s="113"/>
      <c r="Y55" s="113"/>
      <c r="Z55" s="113"/>
      <c r="AA55" s="113"/>
      <c r="AB55" s="113"/>
      <c r="AC55" s="113"/>
      <c r="AD55" s="25"/>
    </row>
    <row r="56" spans="1:30" hidden="1" x14ac:dyDescent="0.25">
      <c r="A56" s="112"/>
      <c r="B56" s="115" t="str">
        <f>CONCATENATE("Januari ",MID(DATA!Q3,1,4))</f>
        <v>Januari 2017</v>
      </c>
      <c r="C56" s="32">
        <f t="shared" ref="C56:H56" si="50">COUNT(C31:C36)</f>
        <v>6</v>
      </c>
      <c r="D56" s="32">
        <f t="shared" si="50"/>
        <v>6</v>
      </c>
      <c r="E56" s="32">
        <f t="shared" si="50"/>
        <v>6</v>
      </c>
      <c r="F56" s="32">
        <f t="shared" si="50"/>
        <v>6</v>
      </c>
      <c r="G56" s="32">
        <f t="shared" si="50"/>
        <v>3</v>
      </c>
      <c r="H56" s="32">
        <f t="shared" si="50"/>
        <v>0</v>
      </c>
      <c r="I56" s="113">
        <f t="shared" si="38"/>
        <v>27</v>
      </c>
      <c r="J56" s="113">
        <f t="shared" si="39"/>
        <v>31</v>
      </c>
      <c r="K56" s="32">
        <f t="shared" ref="K56:P56" si="51">COUNT(C30)</f>
        <v>0</v>
      </c>
      <c r="L56" s="32">
        <f t="shared" si="51"/>
        <v>1</v>
      </c>
      <c r="M56" s="32">
        <f t="shared" si="51"/>
        <v>1</v>
      </c>
      <c r="N56" s="32">
        <f t="shared" si="51"/>
        <v>1</v>
      </c>
      <c r="O56" s="32">
        <f t="shared" si="51"/>
        <v>1</v>
      </c>
      <c r="P56" s="32">
        <f t="shared" si="51"/>
        <v>0</v>
      </c>
      <c r="Q56" s="113">
        <f t="shared" si="41"/>
        <v>4</v>
      </c>
      <c r="R56" s="114"/>
      <c r="S56" s="114"/>
      <c r="T56" s="114"/>
      <c r="U56" s="114"/>
      <c r="V56" s="114"/>
      <c r="W56" s="114"/>
      <c r="X56" s="113"/>
      <c r="Y56" s="113"/>
      <c r="Z56" s="113"/>
      <c r="AA56" s="113"/>
      <c r="AB56" s="113"/>
      <c r="AC56" s="113"/>
      <c r="AD56" s="25"/>
    </row>
    <row r="57" spans="1:30" hidden="1" x14ac:dyDescent="0.25">
      <c r="A57" s="112"/>
      <c r="B57" s="115" t="str">
        <f>CONCATENATE("Februari ",MID(DATA!Q3,1,4))</f>
        <v>Februari 2017</v>
      </c>
      <c r="C57" s="32">
        <f t="shared" ref="C57:H57" si="52">COUNT(K31:K36)</f>
        <v>3</v>
      </c>
      <c r="D57" s="32">
        <f t="shared" si="52"/>
        <v>6</v>
      </c>
      <c r="E57" s="32">
        <f t="shared" si="52"/>
        <v>6</v>
      </c>
      <c r="F57" s="32">
        <f t="shared" si="52"/>
        <v>6</v>
      </c>
      <c r="G57" s="32">
        <f t="shared" si="52"/>
        <v>3</v>
      </c>
      <c r="H57" s="32">
        <f t="shared" si="52"/>
        <v>0</v>
      </c>
      <c r="I57" s="113">
        <f t="shared" si="38"/>
        <v>24</v>
      </c>
      <c r="J57" s="113">
        <f t="shared" si="39"/>
        <v>28</v>
      </c>
      <c r="K57" s="32">
        <f t="shared" ref="K57:P57" si="53">COUNT(K30)</f>
        <v>0</v>
      </c>
      <c r="L57" s="32">
        <f t="shared" si="53"/>
        <v>1</v>
      </c>
      <c r="M57" s="32">
        <f t="shared" si="53"/>
        <v>1</v>
      </c>
      <c r="N57" s="32">
        <f t="shared" si="53"/>
        <v>1</v>
      </c>
      <c r="O57" s="32">
        <f t="shared" si="53"/>
        <v>1</v>
      </c>
      <c r="P57" s="32">
        <f t="shared" si="53"/>
        <v>0</v>
      </c>
      <c r="Q57" s="113">
        <f t="shared" si="41"/>
        <v>4</v>
      </c>
      <c r="R57" s="114"/>
      <c r="S57" s="114"/>
      <c r="T57" s="114"/>
      <c r="U57" s="114"/>
      <c r="V57" s="114"/>
      <c r="W57" s="114"/>
      <c r="X57" s="113"/>
      <c r="Y57" s="113"/>
      <c r="Z57" s="113"/>
      <c r="AA57" s="113"/>
      <c r="AB57" s="113"/>
      <c r="AC57" s="113"/>
      <c r="AD57" s="25"/>
    </row>
    <row r="58" spans="1:30" hidden="1" x14ac:dyDescent="0.25">
      <c r="A58" s="112"/>
      <c r="B58" s="115" t="str">
        <f>CONCATENATE("Maret ",MID(DATA!Q3,1,4))</f>
        <v>Maret 2017</v>
      </c>
      <c r="C58" s="32">
        <f t="shared" ref="C58:H58" si="54">COUNT(S31:S36)</f>
        <v>3</v>
      </c>
      <c r="D58" s="32">
        <f t="shared" si="54"/>
        <v>6</v>
      </c>
      <c r="E58" s="32">
        <f t="shared" si="54"/>
        <v>6</v>
      </c>
      <c r="F58" s="32">
        <f t="shared" si="54"/>
        <v>6</v>
      </c>
      <c r="G58" s="32">
        <f t="shared" si="54"/>
        <v>6</v>
      </c>
      <c r="H58" s="32">
        <f t="shared" si="54"/>
        <v>0</v>
      </c>
      <c r="I58" s="113">
        <f t="shared" si="38"/>
        <v>27</v>
      </c>
      <c r="J58" s="113">
        <f t="shared" si="39"/>
        <v>31</v>
      </c>
      <c r="K58" s="32">
        <f t="shared" ref="K58:P58" si="55">COUNT(S30)</f>
        <v>0</v>
      </c>
      <c r="L58" s="32">
        <f t="shared" si="55"/>
        <v>1</v>
      </c>
      <c r="M58" s="32">
        <f t="shared" si="55"/>
        <v>1</v>
      </c>
      <c r="N58" s="32">
        <f t="shared" si="55"/>
        <v>1</v>
      </c>
      <c r="O58" s="32">
        <f t="shared" si="55"/>
        <v>1</v>
      </c>
      <c r="P58" s="32">
        <f t="shared" si="55"/>
        <v>0</v>
      </c>
      <c r="Q58" s="113">
        <f t="shared" si="41"/>
        <v>4</v>
      </c>
      <c r="R58" s="114"/>
      <c r="S58" s="114"/>
      <c r="T58" s="114"/>
      <c r="U58" s="114"/>
      <c r="V58" s="114"/>
      <c r="W58" s="114"/>
      <c r="X58" s="113"/>
      <c r="Y58" s="113"/>
      <c r="Z58" s="113"/>
      <c r="AA58" s="113"/>
      <c r="AB58" s="113"/>
      <c r="AC58" s="113"/>
      <c r="AD58" s="25"/>
    </row>
    <row r="59" spans="1:30" hidden="1" x14ac:dyDescent="0.25">
      <c r="A59" s="112"/>
      <c r="B59" s="115" t="str">
        <f>CONCATENATE("April ",MID(DATA!Q3,1,4))</f>
        <v>April 2017</v>
      </c>
      <c r="C59" s="32">
        <f t="shared" ref="C59:H59" si="56">COUNT(C41:C46)</f>
        <v>6</v>
      </c>
      <c r="D59" s="32">
        <f t="shared" si="56"/>
        <v>6</v>
      </c>
      <c r="E59" s="32">
        <f t="shared" si="56"/>
        <v>6</v>
      </c>
      <c r="F59" s="32">
        <f t="shared" si="56"/>
        <v>6</v>
      </c>
      <c r="G59" s="32">
        <f t="shared" si="56"/>
        <v>1</v>
      </c>
      <c r="H59" s="32">
        <f t="shared" si="56"/>
        <v>0</v>
      </c>
      <c r="I59" s="113">
        <f t="shared" si="38"/>
        <v>25</v>
      </c>
      <c r="J59" s="113">
        <f t="shared" si="39"/>
        <v>30</v>
      </c>
      <c r="K59" s="32">
        <f t="shared" ref="K59:P59" si="57">COUNT(C40)</f>
        <v>1</v>
      </c>
      <c r="L59" s="32">
        <f t="shared" si="57"/>
        <v>1</v>
      </c>
      <c r="M59" s="32">
        <f t="shared" si="57"/>
        <v>1</v>
      </c>
      <c r="N59" s="32">
        <f t="shared" si="57"/>
        <v>1</v>
      </c>
      <c r="O59" s="32">
        <f t="shared" si="57"/>
        <v>1</v>
      </c>
      <c r="P59" s="32">
        <f t="shared" si="57"/>
        <v>0</v>
      </c>
      <c r="Q59" s="113">
        <f t="shared" si="41"/>
        <v>5</v>
      </c>
      <c r="R59" s="114"/>
      <c r="S59" s="114"/>
      <c r="T59" s="114"/>
      <c r="U59" s="114"/>
      <c r="V59" s="114"/>
      <c r="W59" s="114"/>
      <c r="X59" s="113"/>
      <c r="Y59" s="113"/>
      <c r="Z59" s="113"/>
      <c r="AA59" s="113"/>
      <c r="AB59" s="113"/>
      <c r="AC59" s="113"/>
      <c r="AD59" s="25"/>
    </row>
    <row r="60" spans="1:30" hidden="1" x14ac:dyDescent="0.25">
      <c r="A60" s="112"/>
      <c r="B60" s="115" t="str">
        <f>CONCATENATE("Mei ",MID(DATA!Q3,1,4))</f>
        <v>Mei 2017</v>
      </c>
      <c r="C60" s="32">
        <f t="shared" ref="C60:H60" si="58">COUNT(K41:K46)</f>
        <v>5</v>
      </c>
      <c r="D60" s="32">
        <f t="shared" si="58"/>
        <v>6</v>
      </c>
      <c r="E60" s="32">
        <f t="shared" si="58"/>
        <v>6</v>
      </c>
      <c r="F60" s="32">
        <f t="shared" si="58"/>
        <v>6</v>
      </c>
      <c r="G60" s="32">
        <f t="shared" si="58"/>
        <v>4</v>
      </c>
      <c r="H60" s="32">
        <f t="shared" si="58"/>
        <v>0</v>
      </c>
      <c r="I60" s="113">
        <f t="shared" si="38"/>
        <v>27</v>
      </c>
      <c r="J60" s="113">
        <f t="shared" si="39"/>
        <v>31</v>
      </c>
      <c r="K60" s="32">
        <f t="shared" ref="K60:P60" si="59">COUNT(K40)</f>
        <v>0</v>
      </c>
      <c r="L60" s="32">
        <f t="shared" si="59"/>
        <v>1</v>
      </c>
      <c r="M60" s="32">
        <f t="shared" si="59"/>
        <v>1</v>
      </c>
      <c r="N60" s="32">
        <f t="shared" si="59"/>
        <v>1</v>
      </c>
      <c r="O60" s="32">
        <f t="shared" si="59"/>
        <v>1</v>
      </c>
      <c r="P60" s="32">
        <f t="shared" si="59"/>
        <v>0</v>
      </c>
      <c r="Q60" s="113">
        <f t="shared" si="41"/>
        <v>4</v>
      </c>
      <c r="R60" s="114"/>
      <c r="S60" s="114"/>
      <c r="T60" s="114"/>
      <c r="U60" s="114"/>
      <c r="V60" s="114"/>
      <c r="W60" s="114"/>
      <c r="X60" s="113"/>
      <c r="Y60" s="113"/>
      <c r="Z60" s="113"/>
      <c r="AA60" s="113"/>
      <c r="AB60" s="113"/>
      <c r="AC60" s="113"/>
      <c r="AD60" s="25"/>
    </row>
    <row r="61" spans="1:30" ht="15" hidden="1" customHeight="1" x14ac:dyDescent="0.25">
      <c r="A61" s="112"/>
      <c r="B61" s="115" t="str">
        <f>CONCATENATE("Juni ",MID(DATA!Q3,1,4))</f>
        <v>Juni 2017</v>
      </c>
      <c r="C61" s="32">
        <f t="shared" ref="C61:H61" si="60">COUNT(S41:S46)</f>
        <v>2</v>
      </c>
      <c r="D61" s="32">
        <f t="shared" si="60"/>
        <v>6</v>
      </c>
      <c r="E61" s="32">
        <f t="shared" si="60"/>
        <v>6</v>
      </c>
      <c r="F61" s="32">
        <f t="shared" si="60"/>
        <v>6</v>
      </c>
      <c r="G61" s="32">
        <f t="shared" si="60"/>
        <v>6</v>
      </c>
      <c r="H61" s="32">
        <f t="shared" si="60"/>
        <v>0</v>
      </c>
      <c r="I61" s="113">
        <f t="shared" si="38"/>
        <v>26</v>
      </c>
      <c r="J61" s="113">
        <f t="shared" si="39"/>
        <v>30</v>
      </c>
      <c r="K61" s="32">
        <f t="shared" ref="K61:P61" si="61">COUNT(S40)</f>
        <v>0</v>
      </c>
      <c r="L61" s="32">
        <f t="shared" si="61"/>
        <v>1</v>
      </c>
      <c r="M61" s="32">
        <f t="shared" si="61"/>
        <v>1</v>
      </c>
      <c r="N61" s="32">
        <f t="shared" si="61"/>
        <v>1</v>
      </c>
      <c r="O61" s="32">
        <f t="shared" si="61"/>
        <v>1</v>
      </c>
      <c r="P61" s="32">
        <f t="shared" si="61"/>
        <v>0</v>
      </c>
      <c r="Q61" s="113">
        <f t="shared" si="41"/>
        <v>4</v>
      </c>
      <c r="R61" s="113"/>
      <c r="S61" s="113"/>
      <c r="T61" s="113"/>
      <c r="U61" s="113"/>
      <c r="V61" s="113"/>
      <c r="W61" s="113"/>
      <c r="X61" s="113"/>
      <c r="Y61" s="113"/>
      <c r="Z61" s="113"/>
      <c r="AA61" s="113"/>
      <c r="AB61" s="113"/>
      <c r="AC61" s="113"/>
      <c r="AD61" s="25"/>
    </row>
    <row r="62" spans="1:30" ht="15" customHeight="1" x14ac:dyDescent="0.25">
      <c r="A62" s="112"/>
      <c r="B62" s="113"/>
      <c r="C62" s="113"/>
      <c r="D62" s="113"/>
      <c r="E62" s="113"/>
      <c r="F62" s="113"/>
      <c r="G62" s="113"/>
      <c r="H62" s="113"/>
      <c r="I62" s="113"/>
      <c r="J62" s="114"/>
      <c r="K62" s="114"/>
      <c r="L62" s="114"/>
      <c r="M62" s="114"/>
      <c r="N62" s="114"/>
      <c r="O62" s="114"/>
      <c r="P62" s="114"/>
      <c r="Q62" s="113"/>
      <c r="R62" s="113"/>
      <c r="S62" s="113"/>
      <c r="T62" s="113"/>
      <c r="U62" s="113"/>
      <c r="V62" s="113"/>
      <c r="W62" s="113"/>
      <c r="X62" s="113"/>
      <c r="Y62" s="113"/>
      <c r="Z62" s="25"/>
      <c r="AA62" s="113"/>
      <c r="AB62" s="113"/>
      <c r="AC62" s="113"/>
      <c r="AD62" s="25"/>
    </row>
    <row r="63" spans="1:30" ht="15" hidden="1" customHeight="1" x14ac:dyDescent="0.2">
      <c r="B63" s="116"/>
      <c r="C63" s="116"/>
      <c r="D63" s="116"/>
      <c r="E63" s="116"/>
      <c r="F63" s="116"/>
      <c r="G63" s="116"/>
      <c r="H63" s="116"/>
      <c r="I63" s="116"/>
      <c r="J63" s="117"/>
      <c r="K63" s="117"/>
      <c r="L63" s="117"/>
      <c r="M63" s="117"/>
      <c r="N63" s="117"/>
      <c r="O63" s="117"/>
      <c r="P63" s="117"/>
      <c r="Q63" s="116"/>
      <c r="R63" s="116"/>
      <c r="S63" s="116"/>
      <c r="T63" s="116"/>
      <c r="U63" s="116"/>
      <c r="V63" s="116"/>
      <c r="W63" s="116"/>
      <c r="X63" s="116"/>
      <c r="Y63" s="116"/>
      <c r="AA63" s="116"/>
      <c r="AB63" s="116"/>
      <c r="AC63" s="116"/>
    </row>
    <row r="64" spans="1:30" ht="15" hidden="1" customHeight="1" x14ac:dyDescent="0.2">
      <c r="B64" s="116"/>
      <c r="C64" s="116"/>
      <c r="D64" s="116"/>
      <c r="E64" s="116"/>
      <c r="F64" s="116"/>
      <c r="G64" s="116"/>
      <c r="H64" s="116"/>
      <c r="I64" s="116"/>
      <c r="J64" s="117"/>
      <c r="K64" s="117"/>
      <c r="L64" s="117"/>
      <c r="M64" s="117"/>
      <c r="N64" s="117"/>
      <c r="O64" s="117"/>
      <c r="P64" s="117"/>
      <c r="Q64" s="116"/>
      <c r="R64" s="116"/>
      <c r="S64" s="116"/>
      <c r="T64" s="116"/>
      <c r="U64" s="116"/>
      <c r="V64" s="116"/>
      <c r="W64" s="116"/>
      <c r="X64" s="116"/>
      <c r="Y64" s="116"/>
      <c r="AA64" s="116"/>
      <c r="AB64" s="116"/>
      <c r="AC64" s="116"/>
    </row>
    <row r="65" spans="2:29" ht="15" hidden="1" customHeight="1" x14ac:dyDescent="0.2">
      <c r="B65" s="116"/>
      <c r="C65" s="116"/>
      <c r="D65" s="116"/>
      <c r="E65" s="116"/>
      <c r="F65" s="116"/>
      <c r="G65" s="116"/>
      <c r="H65" s="116"/>
      <c r="I65" s="116"/>
      <c r="J65" s="117"/>
      <c r="K65" s="117"/>
      <c r="L65" s="117"/>
      <c r="M65" s="117"/>
      <c r="N65" s="117"/>
      <c r="O65" s="117"/>
      <c r="P65" s="117"/>
      <c r="Q65" s="116"/>
      <c r="R65" s="116"/>
      <c r="S65" s="116"/>
      <c r="T65" s="116"/>
      <c r="U65" s="116"/>
      <c r="V65" s="116"/>
      <c r="W65" s="116"/>
      <c r="X65" s="116"/>
      <c r="Y65" s="116"/>
      <c r="AA65" s="116"/>
      <c r="AB65" s="116"/>
      <c r="AC65" s="116"/>
    </row>
    <row r="66" spans="2:29" ht="15" hidden="1" customHeight="1" x14ac:dyDescent="0.2">
      <c r="B66" s="116"/>
      <c r="C66" s="116"/>
      <c r="D66" s="116"/>
      <c r="E66" s="116"/>
      <c r="F66" s="116"/>
      <c r="G66" s="116"/>
      <c r="H66" s="116"/>
      <c r="I66" s="116"/>
      <c r="J66" s="117"/>
      <c r="K66" s="117"/>
      <c r="L66" s="117"/>
      <c r="M66" s="117"/>
      <c r="N66" s="117"/>
      <c r="O66" s="117"/>
      <c r="P66" s="117"/>
      <c r="Q66" s="116"/>
      <c r="R66" s="116"/>
      <c r="S66" s="116"/>
      <c r="T66" s="116"/>
      <c r="U66" s="116"/>
      <c r="V66" s="116"/>
      <c r="W66" s="116"/>
      <c r="X66" s="116"/>
      <c r="Y66" s="116"/>
      <c r="AA66" s="116"/>
      <c r="AB66" s="116"/>
      <c r="AC66" s="116"/>
    </row>
    <row r="67" spans="2:29" ht="15" hidden="1" customHeight="1" x14ac:dyDescent="0.2">
      <c r="B67" s="116"/>
      <c r="C67" s="116"/>
      <c r="D67" s="116"/>
      <c r="E67" s="116"/>
      <c r="F67" s="116"/>
      <c r="G67" s="116"/>
      <c r="H67" s="116"/>
      <c r="I67" s="116"/>
      <c r="J67" s="117"/>
      <c r="K67" s="117"/>
      <c r="L67" s="117"/>
      <c r="M67" s="117"/>
      <c r="N67" s="117"/>
      <c r="O67" s="117"/>
      <c r="P67" s="117"/>
      <c r="Q67" s="116"/>
      <c r="R67" s="116"/>
      <c r="S67" s="116"/>
      <c r="T67" s="116"/>
      <c r="U67" s="116"/>
      <c r="V67" s="116"/>
      <c r="W67" s="116"/>
      <c r="X67" s="116"/>
      <c r="Y67" s="116"/>
      <c r="AA67" s="116"/>
      <c r="AB67" s="116"/>
      <c r="AC67" s="116"/>
    </row>
    <row r="68" spans="2:29" ht="15" hidden="1" customHeight="1" x14ac:dyDescent="0.2">
      <c r="B68" s="116"/>
      <c r="C68" s="116"/>
      <c r="D68" s="116"/>
      <c r="E68" s="116"/>
      <c r="F68" s="116"/>
      <c r="G68" s="116"/>
      <c r="H68" s="116"/>
      <c r="I68" s="116"/>
      <c r="J68" s="117"/>
      <c r="K68" s="117"/>
      <c r="L68" s="117"/>
      <c r="M68" s="117"/>
      <c r="N68" s="117"/>
      <c r="O68" s="117"/>
      <c r="P68" s="117"/>
      <c r="Q68" s="116"/>
      <c r="R68" s="116"/>
      <c r="S68" s="116"/>
      <c r="T68" s="116"/>
      <c r="U68" s="116"/>
      <c r="V68" s="116"/>
      <c r="W68" s="116"/>
      <c r="X68" s="116"/>
      <c r="Y68" s="116"/>
      <c r="Z68" s="116"/>
      <c r="AA68" s="116"/>
      <c r="AB68" s="116"/>
      <c r="AC68" s="116"/>
    </row>
    <row r="69" spans="2:29" ht="15" hidden="1" customHeight="1" x14ac:dyDescent="0.2">
      <c r="B69" s="116"/>
      <c r="C69" s="116"/>
      <c r="D69" s="116"/>
      <c r="E69" s="116"/>
      <c r="F69" s="116"/>
      <c r="G69" s="116"/>
      <c r="H69" s="116"/>
      <c r="I69" s="116"/>
      <c r="J69" s="117"/>
      <c r="K69" s="117"/>
      <c r="L69" s="117"/>
      <c r="M69" s="117"/>
      <c r="N69" s="117"/>
      <c r="O69" s="117"/>
      <c r="P69" s="117"/>
      <c r="Q69" s="116"/>
      <c r="R69" s="116"/>
      <c r="S69" s="116"/>
      <c r="T69" s="116"/>
      <c r="U69" s="116"/>
      <c r="V69" s="116"/>
      <c r="W69" s="116"/>
      <c r="X69" s="116"/>
      <c r="Y69" s="116"/>
      <c r="Z69" s="116"/>
      <c r="AA69" s="116"/>
      <c r="AB69" s="116"/>
      <c r="AC69" s="116"/>
    </row>
    <row r="70" spans="2:29" ht="15" hidden="1" customHeight="1" x14ac:dyDescent="0.2">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row>
    <row r="71" spans="2:29" ht="15" hidden="1" customHeight="1" x14ac:dyDescent="0.2">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row>
    <row r="72" spans="2:29" ht="15" hidden="1" customHeight="1" x14ac:dyDescent="0.2">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row>
    <row r="73" spans="2:29" ht="15" hidden="1" customHeight="1" x14ac:dyDescent="0.2">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row>
    <row r="74" spans="2:29" ht="15" hidden="1" customHeight="1" x14ac:dyDescent="0.2">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row>
    <row r="75" spans="2:29" ht="15" hidden="1" customHeight="1" x14ac:dyDescent="0.2">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row>
    <row r="76" spans="2:29" ht="15" hidden="1" customHeight="1" x14ac:dyDescent="0.2">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row>
    <row r="77" spans="2:29" ht="15" hidden="1" customHeight="1" x14ac:dyDescent="0.2">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row>
    <row r="78" spans="2:29" ht="15" hidden="1" customHeight="1" x14ac:dyDescent="0.2">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row>
    <row r="79" spans="2:29" ht="15" hidden="1" customHeight="1" x14ac:dyDescent="0.2">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row>
    <row r="80" spans="2:29" ht="15" hidden="1" customHeight="1" x14ac:dyDescent="0.2">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row>
    <row r="81" spans="2:29" ht="15" hidden="1" customHeight="1" x14ac:dyDescent="0.2">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row>
    <row r="82" spans="2:29" ht="15" hidden="1" customHeight="1" x14ac:dyDescent="0.2">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row>
    <row r="83" spans="2:29" ht="15" hidden="1" customHeight="1" x14ac:dyDescent="0.2">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row>
    <row r="84" spans="2:29" ht="15" hidden="1" customHeight="1" x14ac:dyDescent="0.2">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row>
    <row r="85" spans="2:29" ht="15" hidden="1" customHeight="1" x14ac:dyDescent="0.2">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row>
    <row r="86" spans="2:29" ht="15" hidden="1" customHeight="1" x14ac:dyDescent="0.2">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row>
    <row r="87" spans="2:29" ht="15" hidden="1" customHeight="1" x14ac:dyDescent="0.2">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row>
    <row r="88" spans="2:29" ht="15" hidden="1" customHeight="1" x14ac:dyDescent="0.2">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row>
    <row r="89" spans="2:29" ht="15" hidden="1" customHeight="1" x14ac:dyDescent="0.2">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row>
    <row r="90" spans="2:29" ht="15" hidden="1" customHeight="1" x14ac:dyDescent="0.2">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row>
    <row r="91" spans="2:29" ht="15" hidden="1" customHeight="1" x14ac:dyDescent="0.2">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row>
    <row r="92" spans="2:29" ht="15" hidden="1" customHeight="1" x14ac:dyDescent="0.2">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row>
    <row r="93" spans="2:29" ht="15" hidden="1" customHeight="1" x14ac:dyDescent="0.2">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row>
    <row r="94" spans="2:29" ht="15" hidden="1" customHeight="1" x14ac:dyDescent="0.2">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row>
    <row r="95" spans="2:29" ht="15" hidden="1" customHeight="1" x14ac:dyDescent="0.2">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row>
    <row r="96" spans="2:29" ht="15" hidden="1" customHeight="1" x14ac:dyDescent="0.2">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row>
    <row r="97" spans="2:29" ht="15" hidden="1" customHeight="1" x14ac:dyDescent="0.2">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row>
  </sheetData>
  <sheetProtection algorithmName="SHA-512" hashValue="DpE0Ew7laCjU0ezN0x+Y8YIlaxYFEIQXIL4K7Wff/cvrpAFjxemv+TvarcdUcZw6pP90VZ6YBvNjJPa6qF0csQ==" saltValue="3rSeINmVw8fDEasSA6J6xQ==" spinCount="100000" sheet="1" objects="1" scenarios="1"/>
  <protectedRanges>
    <protectedRange sqref="V2:Z2" name="Range1_3"/>
  </protectedRanges>
  <mergeCells count="143">
    <mergeCell ref="AP37:AP38"/>
    <mergeCell ref="AQ37:AQ38"/>
    <mergeCell ref="AR37:AR38"/>
    <mergeCell ref="AS37:AS38"/>
    <mergeCell ref="AT37:AT38"/>
    <mergeCell ref="AU37:AU38"/>
    <mergeCell ref="AJ37:AJ38"/>
    <mergeCell ref="AK37:AK38"/>
    <mergeCell ref="AL37:AL38"/>
    <mergeCell ref="AM37:AM38"/>
    <mergeCell ref="AN37:AN38"/>
    <mergeCell ref="AO37:AO38"/>
    <mergeCell ref="BE37:BE38"/>
    <mergeCell ref="BF37:BF38"/>
    <mergeCell ref="BG37:BG38"/>
    <mergeCell ref="AV37:AV38"/>
    <mergeCell ref="AW37:AW38"/>
    <mergeCell ref="AX37:AX38"/>
    <mergeCell ref="AY37:AY38"/>
    <mergeCell ref="AZ37:AZ38"/>
    <mergeCell ref="BA37:BA38"/>
    <mergeCell ref="BB37:BB38"/>
    <mergeCell ref="BC37:BC38"/>
    <mergeCell ref="BD37:BD38"/>
    <mergeCell ref="AG37:AG38"/>
    <mergeCell ref="AH37:AH38"/>
    <mergeCell ref="AI37:AI38"/>
    <mergeCell ref="B28:B29"/>
    <mergeCell ref="C28:H29"/>
    <mergeCell ref="J28:J29"/>
    <mergeCell ref="K28:P29"/>
    <mergeCell ref="R28:R29"/>
    <mergeCell ref="S28:X29"/>
    <mergeCell ref="Z27:Z28"/>
    <mergeCell ref="AA27:AA28"/>
    <mergeCell ref="AB27:AB28"/>
    <mergeCell ref="AG27:AG28"/>
    <mergeCell ref="AH27:AH28"/>
    <mergeCell ref="AI27:AI28"/>
    <mergeCell ref="B38:B39"/>
    <mergeCell ref="C38:H39"/>
    <mergeCell ref="J38:J39"/>
    <mergeCell ref="K38:P39"/>
    <mergeCell ref="R38:R39"/>
    <mergeCell ref="S38:X39"/>
    <mergeCell ref="Z37:Z38"/>
    <mergeCell ref="AA37:AA38"/>
    <mergeCell ref="AB37:AB38"/>
    <mergeCell ref="BB27:BB28"/>
    <mergeCell ref="BC27:BC28"/>
    <mergeCell ref="BD27:BD28"/>
    <mergeCell ref="BE27:BE28"/>
    <mergeCell ref="BF27:BF28"/>
    <mergeCell ref="BG27:BG28"/>
    <mergeCell ref="AV27:AV28"/>
    <mergeCell ref="AW27:AW28"/>
    <mergeCell ref="AX27:AX28"/>
    <mergeCell ref="AY27:AY28"/>
    <mergeCell ref="AZ27:AZ28"/>
    <mergeCell ref="BA27:BA28"/>
    <mergeCell ref="AP27:AP28"/>
    <mergeCell ref="AQ27:AQ28"/>
    <mergeCell ref="AR27:AR28"/>
    <mergeCell ref="AS27:AS28"/>
    <mergeCell ref="AT27:AT28"/>
    <mergeCell ref="AU27:AU28"/>
    <mergeCell ref="AJ27:AJ28"/>
    <mergeCell ref="AK27:AK28"/>
    <mergeCell ref="AL27:AL28"/>
    <mergeCell ref="AM27:AM28"/>
    <mergeCell ref="AN27:AN28"/>
    <mergeCell ref="AO27:AO28"/>
    <mergeCell ref="BD17:BD18"/>
    <mergeCell ref="BE17:BE18"/>
    <mergeCell ref="BF17:BF18"/>
    <mergeCell ref="AU17:AU18"/>
    <mergeCell ref="AV17:AV18"/>
    <mergeCell ref="AW17:AW18"/>
    <mergeCell ref="AX17:AX18"/>
    <mergeCell ref="AY17:AY18"/>
    <mergeCell ref="AZ17:AZ18"/>
    <mergeCell ref="B18:B19"/>
    <mergeCell ref="C18:H19"/>
    <mergeCell ref="J18:J19"/>
    <mergeCell ref="K18:P19"/>
    <mergeCell ref="R18:R19"/>
    <mergeCell ref="S18:X19"/>
    <mergeCell ref="BA17:BA18"/>
    <mergeCell ref="BB17:BB18"/>
    <mergeCell ref="BC17:BC18"/>
    <mergeCell ref="AO17:AO18"/>
    <mergeCell ref="AP17:AP18"/>
    <mergeCell ref="AQ17:AQ18"/>
    <mergeCell ref="AR17:AR18"/>
    <mergeCell ref="AS17:AS18"/>
    <mergeCell ref="BB9:BC9"/>
    <mergeCell ref="BD9:BE9"/>
    <mergeCell ref="BF9:BG9"/>
    <mergeCell ref="Z17:Z18"/>
    <mergeCell ref="AA17:AA18"/>
    <mergeCell ref="AB17:AB18"/>
    <mergeCell ref="AG17:AG18"/>
    <mergeCell ref="AH17:AH18"/>
    <mergeCell ref="AL9:AM9"/>
    <mergeCell ref="AN9:AO9"/>
    <mergeCell ref="AP9:AQ9"/>
    <mergeCell ref="AR9:AS9"/>
    <mergeCell ref="AT9:AU9"/>
    <mergeCell ref="AV9:AW9"/>
    <mergeCell ref="AT17:AT18"/>
    <mergeCell ref="AI17:AI18"/>
    <mergeCell ref="AJ17:AJ18"/>
    <mergeCell ref="AK17:AK18"/>
    <mergeCell ref="AL17:AL18"/>
    <mergeCell ref="AM17:AM18"/>
    <mergeCell ref="AN17:AN18"/>
    <mergeCell ref="AX9:AY9"/>
    <mergeCell ref="AZ9:BA9"/>
    <mergeCell ref="BG17:BG18"/>
    <mergeCell ref="C9:H9"/>
    <mergeCell ref="K9:P9"/>
    <mergeCell ref="S9:X9"/>
    <mergeCell ref="Z9:AC9"/>
    <mergeCell ref="AH9:AI9"/>
    <mergeCell ref="AJ9:AK9"/>
    <mergeCell ref="B1:T3"/>
    <mergeCell ref="AB1:AC3"/>
    <mergeCell ref="V2:Z2"/>
    <mergeCell ref="B5:AC5"/>
    <mergeCell ref="B6:AC6"/>
    <mergeCell ref="B7:AC7"/>
    <mergeCell ref="CG9:CH9"/>
    <mergeCell ref="CI9:CJ9"/>
    <mergeCell ref="CK9:CL9"/>
    <mergeCell ref="BO9:BP9"/>
    <mergeCell ref="BQ9:BR9"/>
    <mergeCell ref="BS9:BT9"/>
    <mergeCell ref="BU9:BV9"/>
    <mergeCell ref="BW9:BX9"/>
    <mergeCell ref="BY9:BZ9"/>
    <mergeCell ref="CA9:CB9"/>
    <mergeCell ref="CC9:CD9"/>
    <mergeCell ref="CE9:CF9"/>
  </mergeCells>
  <conditionalFormatting sqref="A10 A14:A16">
    <cfRule type="cellIs" dxfId="463" priority="417" operator="equal">
      <formula>1</formula>
    </cfRule>
  </conditionalFormatting>
  <conditionalFormatting sqref="C10:H16">
    <cfRule type="cellIs" dxfId="462" priority="385" operator="between">
      <formula>$AJ$12</formula>
      <formula>$AK$12</formula>
    </cfRule>
    <cfRule type="cellIs" dxfId="461" priority="386" operator="between">
      <formula>$AJ$11</formula>
      <formula>$AK$11</formula>
    </cfRule>
    <cfRule type="cellIs" dxfId="460" priority="404" operator="between">
      <formula>$AJ$26</formula>
      <formula>$AK$26</formula>
    </cfRule>
    <cfRule type="cellIs" dxfId="459" priority="405" operator="between">
      <formula>$AJ$25</formula>
      <formula>$AK$25</formula>
    </cfRule>
    <cfRule type="cellIs" dxfId="458" priority="406" operator="between">
      <formula>$AJ$24</formula>
      <formula>$AK$24</formula>
    </cfRule>
    <cfRule type="cellIs" dxfId="457" priority="407" operator="between">
      <formula>$AJ$23</formula>
      <formula>$AK$23</formula>
    </cfRule>
    <cfRule type="cellIs" dxfId="456" priority="408" operator="between">
      <formula>$AJ$22</formula>
      <formula>$AK$22</formula>
    </cfRule>
    <cfRule type="cellIs" dxfId="455" priority="409" operator="between">
      <formula>$AJ$21</formula>
      <formula>$AK$21</formula>
    </cfRule>
    <cfRule type="cellIs" dxfId="454" priority="410" operator="between">
      <formula>$AJ$20</formula>
      <formula>$AK$20</formula>
    </cfRule>
    <cfRule type="cellIs" dxfId="453" priority="411" operator="between">
      <formula>$AJ$19</formula>
      <formula>$AK$19</formula>
    </cfRule>
    <cfRule type="cellIs" dxfId="452" priority="412" operator="between">
      <formula>$AJ$17</formula>
      <formula>$AK$17</formula>
    </cfRule>
    <cfRule type="cellIs" dxfId="451" priority="413" operator="between">
      <formula>$AJ$16</formula>
      <formula>$AK$16</formula>
    </cfRule>
    <cfRule type="cellIs" dxfId="450" priority="414" operator="between">
      <formula>$AJ$15</formula>
      <formula>$AK$15</formula>
    </cfRule>
    <cfRule type="cellIs" dxfId="449" priority="415" operator="between">
      <formula>$AJ$14</formula>
      <formula>$AK$14</formula>
    </cfRule>
    <cfRule type="cellIs" dxfId="448" priority="416" operator="between">
      <formula>$AJ$13</formula>
      <formula>$AK$13</formula>
    </cfRule>
  </conditionalFormatting>
  <conditionalFormatting sqref="C10:H16">
    <cfRule type="cellIs" dxfId="447" priority="387" operator="between">
      <formula>$AJ$45</formula>
      <formula>$AK$45</formula>
    </cfRule>
    <cfRule type="cellIs" dxfId="446" priority="388" operator="between">
      <formula>$AJ$44</formula>
      <formula>$AK$44</formula>
    </cfRule>
    <cfRule type="cellIs" dxfId="445" priority="389" operator="between">
      <formula>$AJ$43</formula>
      <formula>$AK$43</formula>
    </cfRule>
    <cfRule type="cellIs" dxfId="444" priority="390" operator="between">
      <formula>$AJ$42</formula>
      <formula>$AK$42</formula>
    </cfRule>
    <cfRule type="cellIs" dxfId="443" priority="391" operator="between">
      <formula>$AJ$41</formula>
      <formula>$AK$41</formula>
    </cfRule>
    <cfRule type="cellIs" dxfId="442" priority="392" operator="between">
      <formula>$AJ$40</formula>
      <formula>$AK$40</formula>
    </cfRule>
    <cfRule type="cellIs" dxfId="441" priority="393" operator="between">
      <formula>$AJ$39</formula>
      <formula>$AK$39</formula>
    </cfRule>
    <cfRule type="cellIs" dxfId="440" priority="394" operator="between">
      <formula>$AJ$37</formula>
      <formula>$AK$37</formula>
    </cfRule>
    <cfRule type="cellIs" dxfId="439" priority="395" operator="between">
      <formula>$AJ$36</formula>
      <formula>$AK$36</formula>
    </cfRule>
    <cfRule type="cellIs" dxfId="438" priority="396" operator="between">
      <formula>$AJ$35</formula>
      <formula>$AK$35</formula>
    </cfRule>
    <cfRule type="cellIs" dxfId="437" priority="397" operator="between">
      <formula>$AJ$34</formula>
      <formula>$AK$34</formula>
    </cfRule>
    <cfRule type="cellIs" dxfId="436" priority="398" operator="between">
      <formula>$AJ$33</formula>
      <formula>$AK$33</formula>
    </cfRule>
    <cfRule type="cellIs" dxfId="435" priority="399" operator="between">
      <formula>$AJ$32</formula>
      <formula>$AK$32</formula>
    </cfRule>
    <cfRule type="cellIs" dxfId="434" priority="400" operator="between">
      <formula>$AJ$31</formula>
      <formula>$AK$31</formula>
    </cfRule>
    <cfRule type="cellIs" dxfId="433" priority="401" operator="between">
      <formula>$AJ$30</formula>
      <formula>$AK$30</formula>
    </cfRule>
    <cfRule type="cellIs" dxfId="432" priority="402" operator="between">
      <formula>$AJ$29</formula>
      <formula>$AK$29</formula>
    </cfRule>
    <cfRule type="cellIs" dxfId="431" priority="403" operator="between">
      <formula>$AJ$27</formula>
      <formula>$AK$27</formula>
    </cfRule>
  </conditionalFormatting>
  <conditionalFormatting sqref="K10:P16">
    <cfRule type="cellIs" dxfId="430" priority="353" operator="between">
      <formula>$AL$12</formula>
      <formula>$AM$12</formula>
    </cfRule>
    <cfRule type="cellIs" dxfId="429" priority="354" operator="between">
      <formula>$AL$11</formula>
      <formula>$AM$11</formula>
    </cfRule>
    <cfRule type="cellIs" dxfId="428" priority="372" operator="between">
      <formula>$AL$26</formula>
      <formula>$AM$26</formula>
    </cfRule>
    <cfRule type="cellIs" dxfId="427" priority="373" operator="between">
      <formula>$AL$25</formula>
      <formula>$AM$25</formula>
    </cfRule>
    <cfRule type="cellIs" dxfId="426" priority="374" operator="between">
      <formula>$AL$24</formula>
      <formula>$AM$24</formula>
    </cfRule>
    <cfRule type="cellIs" dxfId="425" priority="375" operator="between">
      <formula>$AL$23</formula>
      <formula>$AM$23</formula>
    </cfRule>
    <cfRule type="cellIs" dxfId="424" priority="376" operator="between">
      <formula>$AL$22</formula>
      <formula>$AM$22</formula>
    </cfRule>
    <cfRule type="cellIs" dxfId="423" priority="377" operator="between">
      <formula>$AL$21</formula>
      <formula>$AM$21</formula>
    </cfRule>
    <cfRule type="cellIs" dxfId="422" priority="378" operator="between">
      <formula>$AL$20</formula>
      <formula>$AM$20</formula>
    </cfRule>
    <cfRule type="cellIs" dxfId="421" priority="379" operator="between">
      <formula>$AL$19</formula>
      <formula>$AM$19</formula>
    </cfRule>
    <cfRule type="cellIs" dxfId="420" priority="380" operator="between">
      <formula>$AL$17</formula>
      <formula>$AM$17</formula>
    </cfRule>
    <cfRule type="cellIs" dxfId="419" priority="381" operator="between">
      <formula>$AL$16</formula>
      <formula>$AM$16</formula>
    </cfRule>
    <cfRule type="cellIs" dxfId="418" priority="382" operator="between">
      <formula>$AL$15</formula>
      <formula>$AM$15</formula>
    </cfRule>
    <cfRule type="cellIs" dxfId="417" priority="383" operator="between">
      <formula>$AL$14</formula>
      <formula>$AM$14</formula>
    </cfRule>
    <cfRule type="cellIs" dxfId="416" priority="384" operator="between">
      <formula>$AL$13</formula>
      <formula>$AM$13</formula>
    </cfRule>
  </conditionalFormatting>
  <conditionalFormatting sqref="K10:P16">
    <cfRule type="cellIs" dxfId="415" priority="355" operator="between">
      <formula>$AL$45</formula>
      <formula>$AM$45</formula>
    </cfRule>
    <cfRule type="cellIs" dxfId="414" priority="356" operator="between">
      <formula>$AL$44</formula>
      <formula>$AM$44</formula>
    </cfRule>
    <cfRule type="cellIs" dxfId="413" priority="357" operator="between">
      <formula>$AL$43</formula>
      <formula>$AM$43</formula>
    </cfRule>
    <cfRule type="cellIs" dxfId="412" priority="358" operator="between">
      <formula>$AL$42</formula>
      <formula>$AM$42</formula>
    </cfRule>
    <cfRule type="cellIs" dxfId="411" priority="359" operator="between">
      <formula>$AL$41</formula>
      <formula>$AM$41</formula>
    </cfRule>
    <cfRule type="cellIs" dxfId="410" priority="360" operator="between">
      <formula>$AL$40</formula>
      <formula>$AM$40</formula>
    </cfRule>
    <cfRule type="cellIs" dxfId="409" priority="361" operator="between">
      <formula>$AL$39</formula>
      <formula>$AM$39</formula>
    </cfRule>
    <cfRule type="cellIs" dxfId="408" priority="362" operator="between">
      <formula>$AL$37</formula>
      <formula>$AM$37</formula>
    </cfRule>
    <cfRule type="cellIs" dxfId="407" priority="363" operator="between">
      <formula>$AL$36</formula>
      <formula>$AM$36</formula>
    </cfRule>
    <cfRule type="cellIs" dxfId="406" priority="364" operator="between">
      <formula>$AL$35</formula>
      <formula>$AM$35</formula>
    </cfRule>
    <cfRule type="cellIs" dxfId="405" priority="365" operator="between">
      <formula>$AL$34</formula>
      <formula>$AM$34</formula>
    </cfRule>
    <cfRule type="cellIs" dxfId="404" priority="366" operator="between">
      <formula>$AL$33</formula>
      <formula>$AM$33</formula>
    </cfRule>
    <cfRule type="cellIs" dxfId="403" priority="367" operator="between">
      <formula>$AL$32</formula>
      <formula>$AM$32</formula>
    </cfRule>
    <cfRule type="cellIs" dxfId="402" priority="368" operator="between">
      <formula>$AL$31</formula>
      <formula>$AM$31</formula>
    </cfRule>
    <cfRule type="cellIs" dxfId="401" priority="369" operator="between">
      <formula>$AL$30</formula>
      <formula>$AM$30</formula>
    </cfRule>
    <cfRule type="cellIs" dxfId="400" priority="370" operator="between">
      <formula>$AL$29</formula>
      <formula>$AM$29</formula>
    </cfRule>
    <cfRule type="cellIs" dxfId="399" priority="371" operator="between">
      <formula>$AL$27</formula>
      <formula>$AM$27</formula>
    </cfRule>
  </conditionalFormatting>
  <conditionalFormatting sqref="S10:X16">
    <cfRule type="cellIs" dxfId="398" priority="321" operator="between">
      <formula>$AN$11</formula>
      <formula>$AO$11</formula>
    </cfRule>
    <cfRule type="cellIs" dxfId="397" priority="322" operator="between">
      <formula>$AN$12</formula>
      <formula>$AO$12</formula>
    </cfRule>
    <cfRule type="cellIs" dxfId="396" priority="340" operator="between">
      <formula>$AN$26</formula>
      <formula>$AO$26</formula>
    </cfRule>
    <cfRule type="cellIs" dxfId="395" priority="341" operator="between">
      <formula>$AN$25</formula>
      <formula>$AO$25</formula>
    </cfRule>
    <cfRule type="cellIs" dxfId="394" priority="342" operator="between">
      <formula>$AN$24</formula>
      <formula>$AO$24</formula>
    </cfRule>
    <cfRule type="cellIs" dxfId="393" priority="343" operator="between">
      <formula>$AN$23</formula>
      <formula>$AO$23</formula>
    </cfRule>
    <cfRule type="cellIs" dxfId="392" priority="344" operator="between">
      <formula>$AN$22</formula>
      <formula>$AO$22</formula>
    </cfRule>
    <cfRule type="cellIs" dxfId="391" priority="345" operator="between">
      <formula>$AN$21</formula>
      <formula>$AO$21</formula>
    </cfRule>
    <cfRule type="cellIs" dxfId="390" priority="346" operator="between">
      <formula>$AN$20</formula>
      <formula>$AO$20</formula>
    </cfRule>
    <cfRule type="cellIs" dxfId="389" priority="347" operator="between">
      <formula>$AN$19</formula>
      <formula>$AO$19</formula>
    </cfRule>
    <cfRule type="cellIs" dxfId="388" priority="348" operator="between">
      <formula>$AN$17</formula>
      <formula>$AO$17</formula>
    </cfRule>
    <cfRule type="cellIs" dxfId="387" priority="349" operator="between">
      <formula>$AN$16</formula>
      <formula>$AO$16</formula>
    </cfRule>
    <cfRule type="cellIs" dxfId="386" priority="350" operator="between">
      <formula>$AN$15</formula>
      <formula>$AO$15</formula>
    </cfRule>
    <cfRule type="cellIs" dxfId="385" priority="351" operator="between">
      <formula>$AN$14</formula>
      <formula>$AO$14</formula>
    </cfRule>
    <cfRule type="cellIs" dxfId="384" priority="352" operator="between">
      <formula>$AN$13</formula>
      <formula>$AO$13</formula>
    </cfRule>
  </conditionalFormatting>
  <conditionalFormatting sqref="S10:X16">
    <cfRule type="cellIs" dxfId="383" priority="323" operator="between">
      <formula>$AN$45</formula>
      <formula>$AO$45</formula>
    </cfRule>
    <cfRule type="cellIs" dxfId="382" priority="324" operator="between">
      <formula>$AN$44</formula>
      <formula>$AO$44</formula>
    </cfRule>
    <cfRule type="cellIs" dxfId="381" priority="325" operator="between">
      <formula>$AN$43</formula>
      <formula>$AO$43</formula>
    </cfRule>
    <cfRule type="cellIs" dxfId="380" priority="326" operator="between">
      <formula>$AN$42</formula>
      <formula>$AO$42</formula>
    </cfRule>
    <cfRule type="cellIs" dxfId="379" priority="327" operator="between">
      <formula>$AN$41</formula>
      <formula>$AO$41</formula>
    </cfRule>
    <cfRule type="cellIs" dxfId="378" priority="328" operator="between">
      <formula>$AN$40</formula>
      <formula>$AO$40</formula>
    </cfRule>
    <cfRule type="cellIs" dxfId="377" priority="329" operator="between">
      <formula>$AN$39</formula>
      <formula>$AO$39</formula>
    </cfRule>
    <cfRule type="cellIs" dxfId="376" priority="330" operator="between">
      <formula>$AN$37</formula>
      <formula>$AO$37</formula>
    </cfRule>
    <cfRule type="cellIs" dxfId="375" priority="331" operator="between">
      <formula>$AN$36</formula>
      <formula>$AO$36</formula>
    </cfRule>
    <cfRule type="cellIs" dxfId="374" priority="332" operator="between">
      <formula>$AN$35</formula>
      <formula>$AO$35</formula>
    </cfRule>
    <cfRule type="cellIs" dxfId="373" priority="333" operator="between">
      <formula>$AN$34</formula>
      <formula>$AO$34</formula>
    </cfRule>
    <cfRule type="cellIs" dxfId="372" priority="334" operator="between">
      <formula>$AN$33</formula>
      <formula>$AO$33</formula>
    </cfRule>
    <cfRule type="cellIs" dxfId="371" priority="335" operator="between">
      <formula>$AN$32</formula>
      <formula>$AO$32</formula>
    </cfRule>
    <cfRule type="cellIs" dxfId="370" priority="336" operator="between">
      <formula>$AN$31</formula>
      <formula>$AO$31</formula>
    </cfRule>
    <cfRule type="cellIs" dxfId="369" priority="337" operator="between">
      <formula>$AN$30</formula>
      <formula>$AO$30</formula>
    </cfRule>
    <cfRule type="cellIs" dxfId="368" priority="338" operator="between">
      <formula>$AN$29</formula>
      <formula>$AO$29</formula>
    </cfRule>
    <cfRule type="cellIs" dxfId="367" priority="339" operator="between">
      <formula>$AN$27</formula>
      <formula>$AO$27</formula>
    </cfRule>
  </conditionalFormatting>
  <conditionalFormatting sqref="C20:H26">
    <cfRule type="cellIs" dxfId="366" priority="289" operator="between">
      <formula>$AP$12</formula>
      <formula>$AQ$12</formula>
    </cfRule>
    <cfRule type="cellIs" dxfId="365" priority="290" operator="between">
      <formula>$AP$11</formula>
      <formula>$AQ$11</formula>
    </cfRule>
    <cfRule type="cellIs" dxfId="364" priority="308" operator="between">
      <formula>$AP$26</formula>
      <formula>$AQ$26</formula>
    </cfRule>
    <cfRule type="cellIs" dxfId="363" priority="309" operator="between">
      <formula>$AP$25</formula>
      <formula>$AQ$25</formula>
    </cfRule>
    <cfRule type="cellIs" dxfId="362" priority="310" operator="between">
      <formula>$AP$24</formula>
      <formula>$AQ$24</formula>
    </cfRule>
    <cfRule type="cellIs" dxfId="361" priority="311" operator="between">
      <formula>$AP$23</formula>
      <formula>$AQ$23</formula>
    </cfRule>
    <cfRule type="cellIs" dxfId="360" priority="312" operator="between">
      <formula>$AP$22</formula>
      <formula>$AQ$22</formula>
    </cfRule>
    <cfRule type="cellIs" dxfId="359" priority="313" operator="between">
      <formula>$AP$21</formula>
      <formula>$AQ$21</formula>
    </cfRule>
    <cfRule type="cellIs" dxfId="358" priority="314" operator="between">
      <formula>$AP$20</formula>
      <formula>$AQ$20</formula>
    </cfRule>
    <cfRule type="cellIs" dxfId="357" priority="315" operator="between">
      <formula>$AP$19</formula>
      <formula>$AQ$19</formula>
    </cfRule>
    <cfRule type="cellIs" dxfId="356" priority="316" operator="between">
      <formula>$AP$17</formula>
      <formula>$AQ$17</formula>
    </cfRule>
    <cfRule type="cellIs" dxfId="355" priority="317" operator="between">
      <formula>$AP$16</formula>
      <formula>$AQ$16</formula>
    </cfRule>
    <cfRule type="cellIs" dxfId="354" priority="318" operator="between">
      <formula>$AP$15</formula>
      <formula>$AQ$15</formula>
    </cfRule>
    <cfRule type="cellIs" dxfId="353" priority="319" operator="between">
      <formula>$AP$14</formula>
      <formula>$AQ$14</formula>
    </cfRule>
    <cfRule type="cellIs" dxfId="352" priority="320" operator="between">
      <formula>$AP$13</formula>
      <formula>$AQ$13</formula>
    </cfRule>
  </conditionalFormatting>
  <conditionalFormatting sqref="C20:H26">
    <cfRule type="cellIs" dxfId="351" priority="291" operator="between">
      <formula>$AP$45</formula>
      <formula>$AQ$45</formula>
    </cfRule>
    <cfRule type="cellIs" dxfId="350" priority="292" operator="between">
      <formula>$AP$44</formula>
      <formula>$AQ$44</formula>
    </cfRule>
    <cfRule type="cellIs" dxfId="349" priority="293" operator="between">
      <formula>$AP$43</formula>
      <formula>$AQ$43</formula>
    </cfRule>
    <cfRule type="cellIs" dxfId="348" priority="294" operator="between">
      <formula>$AP$42</formula>
      <formula>$AQ$42</formula>
    </cfRule>
    <cfRule type="cellIs" dxfId="347" priority="295" operator="between">
      <formula>$AP$41</formula>
      <formula>$AQ$41</formula>
    </cfRule>
    <cfRule type="cellIs" dxfId="346" priority="296" operator="between">
      <formula>$AP$40</formula>
      <formula>$AQ$40</formula>
    </cfRule>
    <cfRule type="cellIs" dxfId="345" priority="297" operator="between">
      <formula>$AP$39</formula>
      <formula>$AQ$39</formula>
    </cfRule>
    <cfRule type="cellIs" dxfId="344" priority="298" operator="between">
      <formula>$AP$37</formula>
      <formula>$AQ$37</formula>
    </cfRule>
    <cfRule type="cellIs" dxfId="343" priority="299" operator="between">
      <formula>$AP$36</formula>
      <formula>$AQ$36</formula>
    </cfRule>
    <cfRule type="cellIs" dxfId="342" priority="300" operator="between">
      <formula>$AP$35</formula>
      <formula>$AQ$35</formula>
    </cfRule>
    <cfRule type="cellIs" dxfId="341" priority="301" operator="between">
      <formula>$AP$34</formula>
      <formula>$AQ$34</formula>
    </cfRule>
    <cfRule type="cellIs" dxfId="340" priority="302" operator="between">
      <formula>$AP$33</formula>
      <formula>$AQ$33</formula>
    </cfRule>
    <cfRule type="cellIs" dxfId="339" priority="303" operator="between">
      <formula>$AP$32</formula>
      <formula>$AQ$32</formula>
    </cfRule>
    <cfRule type="cellIs" dxfId="338" priority="304" operator="between">
      <formula>$AP$31</formula>
      <formula>$AQ$31</formula>
    </cfRule>
    <cfRule type="cellIs" dxfId="337" priority="305" operator="between">
      <formula>$AP$30</formula>
      <formula>$AQ$30</formula>
    </cfRule>
    <cfRule type="cellIs" dxfId="336" priority="306" operator="between">
      <formula>$AP$29</formula>
      <formula>$AQ$29</formula>
    </cfRule>
    <cfRule type="cellIs" dxfId="335" priority="307" operator="between">
      <formula>$AP$27</formula>
      <formula>$AQ$27</formula>
    </cfRule>
  </conditionalFormatting>
  <conditionalFormatting sqref="K20:P26">
    <cfRule type="cellIs" dxfId="334" priority="257" operator="between">
      <formula>$AR$11</formula>
      <formula>$AS$11</formula>
    </cfRule>
    <cfRule type="cellIs" dxfId="333" priority="258" operator="between">
      <formula>$AR$12</formula>
      <formula>$AS$12</formula>
    </cfRule>
    <cfRule type="cellIs" dxfId="332" priority="276" operator="between">
      <formula>$AR$26</formula>
      <formula>$AS$26</formula>
    </cfRule>
    <cfRule type="cellIs" dxfId="331" priority="277" operator="between">
      <formula>$AR$25</formula>
      <formula>$AS$25</formula>
    </cfRule>
    <cfRule type="cellIs" dxfId="330" priority="278" operator="between">
      <formula>$AR$24</formula>
      <formula>$AS$24</formula>
    </cfRule>
    <cfRule type="cellIs" dxfId="329" priority="279" operator="between">
      <formula>$AR$23</formula>
      <formula>$AS$23</formula>
    </cfRule>
    <cfRule type="cellIs" dxfId="328" priority="280" operator="between">
      <formula>$AR$22</formula>
      <formula>$AS$22</formula>
    </cfRule>
    <cfRule type="cellIs" dxfId="327" priority="281" operator="between">
      <formula>$AR$21</formula>
      <formula>$AS$21</formula>
    </cfRule>
    <cfRule type="cellIs" dxfId="326" priority="282" operator="between">
      <formula>$AR$20</formula>
      <formula>$AS$20</formula>
    </cfRule>
    <cfRule type="cellIs" dxfId="325" priority="283" operator="between">
      <formula>$AR$19</formula>
      <formula>$AS$19</formula>
    </cfRule>
    <cfRule type="cellIs" dxfId="324" priority="284" operator="between">
      <formula>$AR$17</formula>
      <formula>$AS$17</formula>
    </cfRule>
    <cfRule type="cellIs" dxfId="323" priority="285" operator="between">
      <formula>$AR$16</formula>
      <formula>$AS$16</formula>
    </cfRule>
    <cfRule type="cellIs" dxfId="322" priority="286" operator="between">
      <formula>$AR$15</formula>
      <formula>$AS$15</formula>
    </cfRule>
    <cfRule type="cellIs" dxfId="321" priority="287" operator="between">
      <formula>$AR$14</formula>
      <formula>$AS$14</formula>
    </cfRule>
    <cfRule type="cellIs" dxfId="320" priority="288" operator="between">
      <formula>$AR$13</formula>
      <formula>$AS$13</formula>
    </cfRule>
  </conditionalFormatting>
  <conditionalFormatting sqref="K20:P26">
    <cfRule type="cellIs" dxfId="319" priority="259" operator="between">
      <formula>$AR$45</formula>
      <formula>$AS$45</formula>
    </cfRule>
    <cfRule type="cellIs" dxfId="318" priority="260" operator="between">
      <formula>$AR$44</formula>
      <formula>$AS$44</formula>
    </cfRule>
    <cfRule type="cellIs" dxfId="317" priority="261" operator="between">
      <formula>$AR$43</formula>
      <formula>$AS$43</formula>
    </cfRule>
    <cfRule type="cellIs" dxfId="316" priority="262" operator="between">
      <formula>$AR$42</formula>
      <formula>$AS$42</formula>
    </cfRule>
    <cfRule type="cellIs" dxfId="315" priority="263" operator="between">
      <formula>$AR$41</formula>
      <formula>$AS$41</formula>
    </cfRule>
    <cfRule type="cellIs" dxfId="314" priority="264" operator="between">
      <formula>$AR$40</formula>
      <formula>$AS$40</formula>
    </cfRule>
    <cfRule type="cellIs" dxfId="313" priority="265" operator="between">
      <formula>$AR$39</formula>
      <formula>$AS$39</formula>
    </cfRule>
    <cfRule type="cellIs" dxfId="312" priority="266" operator="between">
      <formula>$AR$37</formula>
      <formula>$AS$37</formula>
    </cfRule>
    <cfRule type="cellIs" dxfId="311" priority="267" operator="between">
      <formula>$AR$36</formula>
      <formula>$AS$36</formula>
    </cfRule>
    <cfRule type="cellIs" dxfId="310" priority="268" operator="between">
      <formula>$AR$35</formula>
      <formula>$AS$35</formula>
    </cfRule>
    <cfRule type="cellIs" dxfId="309" priority="269" operator="between">
      <formula>$AR$34</formula>
      <formula>$AS$34</formula>
    </cfRule>
    <cfRule type="cellIs" dxfId="308" priority="270" operator="between">
      <formula>$AR$33</formula>
      <formula>$AS$33</formula>
    </cfRule>
    <cfRule type="cellIs" dxfId="307" priority="271" operator="between">
      <formula>$AR$32</formula>
      <formula>$AS$32</formula>
    </cfRule>
    <cfRule type="cellIs" dxfId="306" priority="272" operator="between">
      <formula>$AR$31</formula>
      <formula>$AS$31</formula>
    </cfRule>
    <cfRule type="cellIs" dxfId="305" priority="273" operator="between">
      <formula>$AR$30</formula>
      <formula>$AS$30</formula>
    </cfRule>
    <cfRule type="cellIs" dxfId="304" priority="274" operator="between">
      <formula>$AR$29</formula>
      <formula>$AS$29</formula>
    </cfRule>
    <cfRule type="cellIs" dxfId="303" priority="275" operator="between">
      <formula>$AR$27</formula>
      <formula>$AS$27</formula>
    </cfRule>
  </conditionalFormatting>
  <conditionalFormatting sqref="S20:X26">
    <cfRule type="cellIs" dxfId="302" priority="225" operator="between">
      <formula>$AT$11</formula>
      <formula>$AU$11</formula>
    </cfRule>
    <cfRule type="cellIs" dxfId="301" priority="226" operator="between">
      <formula>$AT$12</formula>
      <formula>$AU$12</formula>
    </cfRule>
    <cfRule type="cellIs" dxfId="300" priority="244" operator="between">
      <formula>$AT$26</formula>
      <formula>$AU$26</formula>
    </cfRule>
    <cfRule type="cellIs" dxfId="299" priority="245" operator="between">
      <formula>$AT$25</formula>
      <formula>$AU$25</formula>
    </cfRule>
    <cfRule type="cellIs" dxfId="298" priority="246" operator="between">
      <formula>$AT$24</formula>
      <formula>$AU$24</formula>
    </cfRule>
    <cfRule type="cellIs" dxfId="297" priority="247" operator="between">
      <formula>$AT$23</formula>
      <formula>$AU$23</formula>
    </cfRule>
    <cfRule type="cellIs" dxfId="296" priority="248" operator="between">
      <formula>$AT$22</formula>
      <formula>$AU$22</formula>
    </cfRule>
    <cfRule type="cellIs" dxfId="295" priority="249" operator="between">
      <formula>$AT$21</formula>
      <formula>$AU$21</formula>
    </cfRule>
    <cfRule type="cellIs" dxfId="294" priority="250" operator="between">
      <formula>$AT$20</formula>
      <formula>$AU$20</formula>
    </cfRule>
    <cfRule type="cellIs" dxfId="293" priority="251" operator="between">
      <formula>$AT$19</formula>
      <formula>$AU$19</formula>
    </cfRule>
    <cfRule type="cellIs" dxfId="292" priority="252" operator="between">
      <formula>$AT$17</formula>
      <formula>$AU$17</formula>
    </cfRule>
    <cfRule type="cellIs" dxfId="291" priority="253" operator="between">
      <formula>$AT$16</formula>
      <formula>$AU$16</formula>
    </cfRule>
    <cfRule type="cellIs" dxfId="290" priority="254" operator="between">
      <formula>$AT$15</formula>
      <formula>$AU$15</formula>
    </cfRule>
    <cfRule type="cellIs" dxfId="289" priority="255" operator="between">
      <formula>$AT$14</formula>
      <formula>$AU$14</formula>
    </cfRule>
    <cfRule type="cellIs" dxfId="288" priority="256" operator="between">
      <formula>$AT$13</formula>
      <formula>$AU$13</formula>
    </cfRule>
  </conditionalFormatting>
  <conditionalFormatting sqref="S20:X26">
    <cfRule type="cellIs" dxfId="287" priority="227" operator="between">
      <formula>$AT$45</formula>
      <formula>$AU$45</formula>
    </cfRule>
    <cfRule type="cellIs" dxfId="286" priority="228" operator="between">
      <formula>$AT$44</formula>
      <formula>$AU$44</formula>
    </cfRule>
    <cfRule type="cellIs" dxfId="285" priority="229" operator="between">
      <formula>$AT$43</formula>
      <formula>$AU$43</formula>
    </cfRule>
    <cfRule type="cellIs" dxfId="284" priority="230" operator="between">
      <formula>$AT$42</formula>
      <formula>$AU$42</formula>
    </cfRule>
    <cfRule type="cellIs" dxfId="283" priority="231" operator="between">
      <formula>$AT$41</formula>
      <formula>$AU$41</formula>
    </cfRule>
    <cfRule type="cellIs" dxfId="282" priority="232" operator="between">
      <formula>$AT$40</formula>
      <formula>$AU$40</formula>
    </cfRule>
    <cfRule type="cellIs" dxfId="281" priority="233" operator="between">
      <formula>$AT$39</formula>
      <formula>$AU$39</formula>
    </cfRule>
    <cfRule type="cellIs" dxfId="280" priority="234" operator="between">
      <formula>$AT$37</formula>
      <formula>$AU$37</formula>
    </cfRule>
    <cfRule type="cellIs" dxfId="279" priority="235" operator="between">
      <formula>$AT$36</formula>
      <formula>$AU$36</formula>
    </cfRule>
    <cfRule type="cellIs" dxfId="278" priority="236" operator="between">
      <formula>$AT$35</formula>
      <formula>$AU$35</formula>
    </cfRule>
    <cfRule type="cellIs" dxfId="277" priority="237" operator="between">
      <formula>$AT$34</formula>
      <formula>$AU$34</formula>
    </cfRule>
    <cfRule type="cellIs" dxfId="276" priority="238" operator="between">
      <formula>$AT$33</formula>
      <formula>$AU$33</formula>
    </cfRule>
    <cfRule type="cellIs" dxfId="275" priority="239" operator="between">
      <formula>$AT$32</formula>
      <formula>$AU$32</formula>
    </cfRule>
    <cfRule type="cellIs" dxfId="274" priority="240" operator="between">
      <formula>$AT$31</formula>
      <formula>$AU$31</formula>
    </cfRule>
    <cfRule type="cellIs" dxfId="273" priority="241" operator="between">
      <formula>$AT$30</formula>
      <formula>$AU$30</formula>
    </cfRule>
    <cfRule type="cellIs" dxfId="272" priority="242" operator="between">
      <formula>$AT$29</formula>
      <formula>$AU$29</formula>
    </cfRule>
    <cfRule type="cellIs" dxfId="271" priority="243" operator="between">
      <formula>$AT$27</formula>
      <formula>$AU$27</formula>
    </cfRule>
  </conditionalFormatting>
  <conditionalFormatting sqref="C30:H36">
    <cfRule type="cellIs" dxfId="270" priority="193" operator="between">
      <formula>$AV$11</formula>
      <formula>$AW$11</formula>
    </cfRule>
    <cfRule type="cellIs" dxfId="269" priority="194" operator="between">
      <formula>$AV$12</formula>
      <formula>$AW$12</formula>
    </cfRule>
    <cfRule type="cellIs" dxfId="268" priority="212" operator="between">
      <formula>$AV$26</formula>
      <formula>$AW$26</formula>
    </cfRule>
    <cfRule type="cellIs" dxfId="267" priority="213" operator="between">
      <formula>$AV$25</formula>
      <formula>$AW$25</formula>
    </cfRule>
    <cfRule type="cellIs" dxfId="266" priority="214" operator="between">
      <formula>$AV$24</formula>
      <formula>$AW$24</formula>
    </cfRule>
    <cfRule type="cellIs" dxfId="265" priority="215" operator="between">
      <formula>$AV$23</formula>
      <formula>$AW$23</formula>
    </cfRule>
    <cfRule type="cellIs" dxfId="264" priority="216" operator="between">
      <formula>$AV$22</formula>
      <formula>$AW$22</formula>
    </cfRule>
    <cfRule type="cellIs" dxfId="263" priority="217" operator="between">
      <formula>$AV$21</formula>
      <formula>$AW$21</formula>
    </cfRule>
    <cfRule type="cellIs" dxfId="262" priority="218" operator="between">
      <formula>$AV$20</formula>
      <formula>$AW$20</formula>
    </cfRule>
    <cfRule type="cellIs" dxfId="261" priority="219" operator="between">
      <formula>$AV$19</formula>
      <formula>$AW$19</formula>
    </cfRule>
    <cfRule type="cellIs" dxfId="260" priority="220" operator="between">
      <formula>$AV$17</formula>
      <formula>$AW$17</formula>
    </cfRule>
    <cfRule type="cellIs" dxfId="259" priority="221" operator="between">
      <formula>$AV$16</formula>
      <formula>$AW$16</formula>
    </cfRule>
    <cfRule type="cellIs" dxfId="258" priority="222" operator="between">
      <formula>$AV$15</formula>
      <formula>$AW$15</formula>
    </cfRule>
    <cfRule type="cellIs" dxfId="257" priority="223" operator="between">
      <formula>$AV$14</formula>
      <formula>$AW$14</formula>
    </cfRule>
    <cfRule type="cellIs" dxfId="256" priority="224" operator="between">
      <formula>$AV$13</formula>
      <formula>$AW$13</formula>
    </cfRule>
  </conditionalFormatting>
  <conditionalFormatting sqref="C30:H36">
    <cfRule type="cellIs" dxfId="255" priority="195" operator="between">
      <formula>$AV$45</formula>
      <formula>$AW$45</formula>
    </cfRule>
    <cfRule type="cellIs" dxfId="254" priority="196" operator="between">
      <formula>$AV$44</formula>
      <formula>$AW$44</formula>
    </cfRule>
    <cfRule type="cellIs" dxfId="253" priority="197" operator="between">
      <formula>$AV$43</formula>
      <formula>$AW$43</formula>
    </cfRule>
    <cfRule type="cellIs" dxfId="252" priority="198" operator="between">
      <formula>$AV$42</formula>
      <formula>$AW$42</formula>
    </cfRule>
    <cfRule type="cellIs" dxfId="251" priority="199" operator="between">
      <formula>$AV$41</formula>
      <formula>$AW$41</formula>
    </cfRule>
    <cfRule type="cellIs" dxfId="250" priority="200" operator="between">
      <formula>$AV$40</formula>
      <formula>$AW$40</formula>
    </cfRule>
    <cfRule type="cellIs" dxfId="249" priority="201" operator="between">
      <formula>$AV$39</formula>
      <formula>$AW$39</formula>
    </cfRule>
    <cfRule type="cellIs" dxfId="248" priority="202" operator="between">
      <formula>$AV$37</formula>
      <formula>$AW$37</formula>
    </cfRule>
    <cfRule type="cellIs" dxfId="247" priority="203" operator="between">
      <formula>$AV$36</formula>
      <formula>$AW$36</formula>
    </cfRule>
    <cfRule type="cellIs" dxfId="246" priority="204" operator="between">
      <formula>$AV$35</formula>
      <formula>$AW$35</formula>
    </cfRule>
    <cfRule type="cellIs" dxfId="245" priority="205" operator="between">
      <formula>$AV$34</formula>
      <formula>$AW$34</formula>
    </cfRule>
    <cfRule type="cellIs" dxfId="244" priority="206" operator="between">
      <formula>$AV$33</formula>
      <formula>$AW$33</formula>
    </cfRule>
    <cfRule type="cellIs" dxfId="243" priority="207" operator="between">
      <formula>$AV$32</formula>
      <formula>$AW$32</formula>
    </cfRule>
    <cfRule type="cellIs" dxfId="242" priority="208" operator="between">
      <formula>$AV$31</formula>
      <formula>$AW$31</formula>
    </cfRule>
    <cfRule type="cellIs" dxfId="241" priority="209" operator="between">
      <formula>$AV$30</formula>
      <formula>$AW$30</formula>
    </cfRule>
    <cfRule type="cellIs" dxfId="240" priority="210" operator="between">
      <formula>$AV$29</formula>
      <formula>$AW$29</formula>
    </cfRule>
    <cfRule type="cellIs" dxfId="239" priority="211" operator="between">
      <formula>$AV$27</formula>
      <formula>$AW$27</formula>
    </cfRule>
  </conditionalFormatting>
  <conditionalFormatting sqref="K30:P36">
    <cfRule type="cellIs" dxfId="238" priority="161" operator="between">
      <formula>$AX$12</formula>
      <formula>$AY$12</formula>
    </cfRule>
    <cfRule type="cellIs" dxfId="237" priority="162" operator="between">
      <formula>$AX$11</formula>
      <formula>$AY$11</formula>
    </cfRule>
    <cfRule type="cellIs" dxfId="236" priority="180" operator="between">
      <formula>$AX$26</formula>
      <formula>$AY$26</formula>
    </cfRule>
    <cfRule type="cellIs" dxfId="235" priority="181" operator="between">
      <formula>$AX$25</formula>
      <formula>$AY$25</formula>
    </cfRule>
    <cfRule type="cellIs" dxfId="234" priority="182" operator="between">
      <formula>$AX$24</formula>
      <formula>$AY$24</formula>
    </cfRule>
    <cfRule type="cellIs" dxfId="233" priority="183" operator="between">
      <formula>$AX$23</formula>
      <formula>$AY$23</formula>
    </cfRule>
    <cfRule type="cellIs" dxfId="232" priority="184" operator="between">
      <formula>$AX$22</formula>
      <formula>$AY$22</formula>
    </cfRule>
    <cfRule type="cellIs" dxfId="231" priority="185" operator="between">
      <formula>$AX$21</formula>
      <formula>$AY$21</formula>
    </cfRule>
    <cfRule type="cellIs" dxfId="230" priority="186" operator="between">
      <formula>$AX$20</formula>
      <formula>$AY$20</formula>
    </cfRule>
    <cfRule type="cellIs" dxfId="229" priority="187" operator="between">
      <formula>$AX$19</formula>
      <formula>$AY$19</formula>
    </cfRule>
    <cfRule type="cellIs" dxfId="228" priority="188" operator="between">
      <formula>$AX$17</formula>
      <formula>$AY$17</formula>
    </cfRule>
    <cfRule type="cellIs" dxfId="227" priority="189" operator="between">
      <formula>$AX$16</formula>
      <formula>$AY$16</formula>
    </cfRule>
    <cfRule type="cellIs" dxfId="226" priority="190" operator="between">
      <formula>$AX$15</formula>
      <formula>$AY$15</formula>
    </cfRule>
    <cfRule type="cellIs" dxfId="225" priority="191" operator="between">
      <formula>$AX$14</formula>
      <formula>$AY$14</formula>
    </cfRule>
    <cfRule type="cellIs" dxfId="224" priority="192" operator="between">
      <formula>$AX$13</formula>
      <formula>$AY$13</formula>
    </cfRule>
  </conditionalFormatting>
  <conditionalFormatting sqref="K30:P36">
    <cfRule type="cellIs" dxfId="223" priority="163" operator="between">
      <formula>$AX$45</formula>
      <formula>$AY$45</formula>
    </cfRule>
    <cfRule type="cellIs" dxfId="222" priority="164" operator="between">
      <formula>$AX$44</formula>
      <formula>$AY$44</formula>
    </cfRule>
    <cfRule type="cellIs" dxfId="221" priority="165" operator="between">
      <formula>$AX$43</formula>
      <formula>$AY$43</formula>
    </cfRule>
    <cfRule type="cellIs" dxfId="220" priority="166" operator="between">
      <formula>$AX$42</formula>
      <formula>$AY$42</formula>
    </cfRule>
    <cfRule type="cellIs" dxfId="219" priority="167" operator="between">
      <formula>$AX$41</formula>
      <formula>$AY$41</formula>
    </cfRule>
    <cfRule type="cellIs" dxfId="218" priority="168" operator="between">
      <formula>$AX$40</formula>
      <formula>$AY$40</formula>
    </cfRule>
    <cfRule type="cellIs" dxfId="217" priority="169" operator="between">
      <formula>$AX$39</formula>
      <formula>$AY$39</formula>
    </cfRule>
    <cfRule type="cellIs" dxfId="216" priority="170" operator="between">
      <formula>$AX$37</formula>
      <formula>$AY$37</formula>
    </cfRule>
    <cfRule type="cellIs" dxfId="215" priority="171" operator="between">
      <formula>$AX$36</formula>
      <formula>$AY$36</formula>
    </cfRule>
    <cfRule type="cellIs" dxfId="214" priority="172" operator="between">
      <formula>$AX$35</formula>
      <formula>$AY$35</formula>
    </cfRule>
    <cfRule type="cellIs" dxfId="213" priority="173" operator="between">
      <formula>$AX$34</formula>
      <formula>$AY$34</formula>
    </cfRule>
    <cfRule type="cellIs" dxfId="212" priority="174" operator="between">
      <formula>$AX$33</formula>
      <formula>$AY$33</formula>
    </cfRule>
    <cfRule type="cellIs" dxfId="211" priority="175" operator="between">
      <formula>$AX$32</formula>
      <formula>$AY$32</formula>
    </cfRule>
    <cfRule type="cellIs" dxfId="210" priority="176" operator="between">
      <formula>$AX$31</formula>
      <formula>$AY$31</formula>
    </cfRule>
    <cfRule type="cellIs" dxfId="209" priority="177" operator="between">
      <formula>$AX$30</formula>
      <formula>$AY$30</formula>
    </cfRule>
    <cfRule type="cellIs" dxfId="208" priority="178" operator="between">
      <formula>$AX$29</formula>
      <formula>$AY$29</formula>
    </cfRule>
    <cfRule type="cellIs" dxfId="207" priority="179" operator="between">
      <formula>$AX$27</formula>
      <formula>$AY$27</formula>
    </cfRule>
  </conditionalFormatting>
  <conditionalFormatting sqref="S30:X36">
    <cfRule type="cellIs" dxfId="206" priority="129" operator="between">
      <formula>$AZ$12</formula>
      <formula>$BA$12</formula>
    </cfRule>
    <cfRule type="cellIs" dxfId="205" priority="130" operator="between">
      <formula>$AZ$11</formula>
      <formula>$BA$11</formula>
    </cfRule>
    <cfRule type="cellIs" dxfId="204" priority="148" operator="between">
      <formula>$AZ$26</formula>
      <formula>$BA$26</formula>
    </cfRule>
    <cfRule type="cellIs" dxfId="203" priority="149" operator="between">
      <formula>$AZ$25</formula>
      <formula>$BA$25</formula>
    </cfRule>
    <cfRule type="cellIs" dxfId="202" priority="150" operator="between">
      <formula>$AZ$24</formula>
      <formula>$BA$24</formula>
    </cfRule>
    <cfRule type="cellIs" dxfId="201" priority="151" operator="between">
      <formula>$AZ$23</formula>
      <formula>$BA$23</formula>
    </cfRule>
    <cfRule type="cellIs" dxfId="200" priority="152" operator="between">
      <formula>$AZ$22</formula>
      <formula>$BA$22</formula>
    </cfRule>
    <cfRule type="cellIs" dxfId="199" priority="153" operator="between">
      <formula>$AZ$21</formula>
      <formula>$BA$21</formula>
    </cfRule>
    <cfRule type="cellIs" dxfId="198" priority="154" operator="between">
      <formula>$AZ$20</formula>
      <formula>$BA$20</formula>
    </cfRule>
    <cfRule type="cellIs" dxfId="197" priority="155" operator="between">
      <formula>$AZ$19</formula>
      <formula>$BA$19</formula>
    </cfRule>
    <cfRule type="cellIs" dxfId="196" priority="156" operator="between">
      <formula>$AZ$17</formula>
      <formula>$BA$17</formula>
    </cfRule>
    <cfRule type="cellIs" dxfId="195" priority="157" operator="between">
      <formula>$AZ$16</formula>
      <formula>$BA$16</formula>
    </cfRule>
    <cfRule type="cellIs" dxfId="194" priority="158" operator="between">
      <formula>$AZ$15</formula>
      <formula>$BA$15</formula>
    </cfRule>
    <cfRule type="cellIs" dxfId="193" priority="159" operator="between">
      <formula>$AZ$14</formula>
      <formula>$BA$14</formula>
    </cfRule>
    <cfRule type="cellIs" dxfId="192" priority="160" operator="between">
      <formula>$AZ$13</formula>
      <formula>$BA$13</formula>
    </cfRule>
  </conditionalFormatting>
  <conditionalFormatting sqref="S30:X36">
    <cfRule type="cellIs" dxfId="191" priority="131" operator="between">
      <formula>$AZ$45</formula>
      <formula>$BA$45</formula>
    </cfRule>
    <cfRule type="cellIs" dxfId="190" priority="132" operator="between">
      <formula>$AZ$44</formula>
      <formula>$BA$44</formula>
    </cfRule>
    <cfRule type="cellIs" dxfId="189" priority="133" operator="between">
      <formula>$AZ$43</formula>
      <formula>$BA$43</formula>
    </cfRule>
    <cfRule type="cellIs" dxfId="188" priority="134" operator="between">
      <formula>$AZ$42</formula>
      <formula>$BA$42</formula>
    </cfRule>
    <cfRule type="cellIs" dxfId="187" priority="135" operator="between">
      <formula>$AZ$41</formula>
      <formula>$BA$41</formula>
    </cfRule>
    <cfRule type="cellIs" dxfId="186" priority="136" operator="between">
      <formula>$AZ$40</formula>
      <formula>$BA$40</formula>
    </cfRule>
    <cfRule type="cellIs" dxfId="185" priority="137" operator="between">
      <formula>$AZ$39</formula>
      <formula>$BA$39</formula>
    </cfRule>
    <cfRule type="cellIs" dxfId="184" priority="138" operator="between">
      <formula>$AZ$37</formula>
      <formula>$BA$37</formula>
    </cfRule>
    <cfRule type="cellIs" dxfId="183" priority="139" operator="between">
      <formula>$AZ$36</formula>
      <formula>$BA$36</formula>
    </cfRule>
    <cfRule type="cellIs" dxfId="182" priority="140" operator="between">
      <formula>$AZ$35</formula>
      <formula>$BA$35</formula>
    </cfRule>
    <cfRule type="cellIs" dxfId="181" priority="141" operator="between">
      <formula>$AZ$34</formula>
      <formula>$BA$34</formula>
    </cfRule>
    <cfRule type="cellIs" dxfId="180" priority="142" operator="between">
      <formula>$AZ$33</formula>
      <formula>$BA$33</formula>
    </cfRule>
    <cfRule type="cellIs" dxfId="179" priority="143" operator="between">
      <formula>$AZ$32</formula>
      <formula>$BA$32</formula>
    </cfRule>
    <cfRule type="cellIs" dxfId="178" priority="144" operator="between">
      <formula>$AZ$31</formula>
      <formula>$BA$31</formula>
    </cfRule>
    <cfRule type="cellIs" dxfId="177" priority="145" operator="between">
      <formula>$AZ$30</formula>
      <formula>$BA$30</formula>
    </cfRule>
    <cfRule type="cellIs" dxfId="176" priority="146" operator="between">
      <formula>$AZ$29</formula>
      <formula>$BA$29</formula>
    </cfRule>
    <cfRule type="cellIs" dxfId="175" priority="147" operator="between">
      <formula>$AZ$27</formula>
      <formula>$BA$27</formula>
    </cfRule>
  </conditionalFormatting>
  <conditionalFormatting sqref="C40:H46">
    <cfRule type="cellIs" dxfId="174" priority="97" operator="between">
      <formula>$BB$12</formula>
      <formula>$BC$12</formula>
    </cfRule>
    <cfRule type="cellIs" dxfId="173" priority="98" operator="between">
      <formula>$BB$11</formula>
      <formula>$BC$11</formula>
    </cfRule>
    <cfRule type="cellIs" dxfId="172" priority="116" operator="between">
      <formula>$BB$26</formula>
      <formula>$BC$26</formula>
    </cfRule>
    <cfRule type="cellIs" dxfId="171" priority="117" operator="between">
      <formula>$BB$25</formula>
      <formula>$BC$25</formula>
    </cfRule>
    <cfRule type="cellIs" dxfId="170" priority="118" operator="between">
      <formula>$BB$24</formula>
      <formula>$BC$24</formula>
    </cfRule>
    <cfRule type="cellIs" dxfId="169" priority="119" operator="between">
      <formula>$BB$23</formula>
      <formula>$BC$23</formula>
    </cfRule>
    <cfRule type="cellIs" dxfId="168" priority="120" operator="between">
      <formula>$BB$22</formula>
      <formula>$BC$22</formula>
    </cfRule>
    <cfRule type="cellIs" dxfId="167" priority="121" operator="between">
      <formula>$BB$21</formula>
      <formula>$BC$21</formula>
    </cfRule>
    <cfRule type="cellIs" dxfId="166" priority="122" operator="between">
      <formula>$BB$20</formula>
      <formula>$BC$20</formula>
    </cfRule>
    <cfRule type="cellIs" dxfId="165" priority="123" operator="between">
      <formula>$BB$19</formula>
      <formula>$BC$19</formula>
    </cfRule>
    <cfRule type="cellIs" dxfId="164" priority="124" operator="between">
      <formula>$BB$17</formula>
      <formula>$BC$17</formula>
    </cfRule>
    <cfRule type="cellIs" dxfId="163" priority="125" operator="between">
      <formula>$BB$16</formula>
      <formula>$BC$16</formula>
    </cfRule>
    <cfRule type="cellIs" dxfId="162" priority="126" operator="between">
      <formula>$BB$15</formula>
      <formula>$BC$15</formula>
    </cfRule>
    <cfRule type="cellIs" dxfId="161" priority="127" operator="between">
      <formula>$BB$14</formula>
      <formula>$BC$14</formula>
    </cfRule>
    <cfRule type="cellIs" dxfId="160" priority="128" operator="between">
      <formula>$BB$13</formula>
      <formula>$BC$13</formula>
    </cfRule>
  </conditionalFormatting>
  <conditionalFormatting sqref="C40:H46">
    <cfRule type="cellIs" dxfId="159" priority="99" operator="between">
      <formula>$BB$45</formula>
      <formula>$BC$45</formula>
    </cfRule>
    <cfRule type="cellIs" dxfId="158" priority="100" operator="between">
      <formula>$BB$44</formula>
      <formula>$BC$44</formula>
    </cfRule>
    <cfRule type="cellIs" dxfId="157" priority="101" operator="between">
      <formula>$BB$43</formula>
      <formula>$BC$43</formula>
    </cfRule>
    <cfRule type="cellIs" dxfId="156" priority="102" operator="between">
      <formula>$BB$42</formula>
      <formula>$BC$42</formula>
    </cfRule>
    <cfRule type="cellIs" dxfId="155" priority="103" operator="between">
      <formula>$BB$41</formula>
      <formula>$BC$41</formula>
    </cfRule>
    <cfRule type="cellIs" dxfId="154" priority="104" operator="between">
      <formula>$BB$40</formula>
      <formula>$BC$40</formula>
    </cfRule>
    <cfRule type="cellIs" dxfId="153" priority="105" operator="between">
      <formula>$BB$39</formula>
      <formula>$BC$39</formula>
    </cfRule>
    <cfRule type="cellIs" dxfId="152" priority="106" operator="between">
      <formula>$BB$37</formula>
      <formula>$BC$37</formula>
    </cfRule>
    <cfRule type="cellIs" dxfId="151" priority="107" operator="between">
      <formula>$BB$36</formula>
      <formula>$BC$36</formula>
    </cfRule>
    <cfRule type="cellIs" dxfId="150" priority="108" operator="between">
      <formula>$BB$35</formula>
      <formula>$BC$35</formula>
    </cfRule>
    <cfRule type="cellIs" dxfId="149" priority="109" operator="between">
      <formula>$BB$34</formula>
      <formula>$BC$34</formula>
    </cfRule>
    <cfRule type="cellIs" dxfId="148" priority="110" operator="between">
      <formula>$BB$33</formula>
      <formula>$BC$33</formula>
    </cfRule>
    <cfRule type="cellIs" dxfId="147" priority="111" operator="between">
      <formula>$BB$32</formula>
      <formula>$BC$32</formula>
    </cfRule>
    <cfRule type="cellIs" dxfId="146" priority="112" operator="between">
      <formula>$BB$31</formula>
      <formula>$BC$31</formula>
    </cfRule>
    <cfRule type="cellIs" dxfId="145" priority="113" operator="between">
      <formula>$BB$30</formula>
      <formula>$BC$30</formula>
    </cfRule>
    <cfRule type="cellIs" dxfId="144" priority="114" operator="between">
      <formula>$BB$29</formula>
      <formula>$BC$29</formula>
    </cfRule>
    <cfRule type="cellIs" dxfId="143" priority="115" operator="between">
      <formula>$BB$27</formula>
      <formula>$BC$27</formula>
    </cfRule>
  </conditionalFormatting>
  <conditionalFormatting sqref="K40:P46">
    <cfRule type="cellIs" dxfId="142" priority="65" operator="between">
      <formula>$BD$12</formula>
      <formula>$BE$12</formula>
    </cfRule>
    <cfRule type="cellIs" dxfId="141" priority="66" operator="between">
      <formula>$BD$11</formula>
      <formula>$BE$11</formula>
    </cfRule>
    <cfRule type="cellIs" dxfId="140" priority="84" operator="between">
      <formula>$BD$26</formula>
      <formula>$BE$26</formula>
    </cfRule>
    <cfRule type="cellIs" dxfId="139" priority="85" operator="between">
      <formula>$BD$25</formula>
      <formula>$BE$25</formula>
    </cfRule>
    <cfRule type="cellIs" dxfId="138" priority="86" operator="between">
      <formula>$BD$24</formula>
      <formula>$BE$24</formula>
    </cfRule>
    <cfRule type="cellIs" dxfId="137" priority="87" operator="between">
      <formula>$BD$23</formula>
      <formula>$BE$23</formula>
    </cfRule>
    <cfRule type="cellIs" dxfId="136" priority="88" operator="between">
      <formula>$BD$22</formula>
      <formula>$BE$22</formula>
    </cfRule>
    <cfRule type="cellIs" dxfId="135" priority="89" operator="between">
      <formula>$BD$21</formula>
      <formula>$BE$21</formula>
    </cfRule>
    <cfRule type="cellIs" dxfId="134" priority="90" operator="between">
      <formula>$BD$20</formula>
      <formula>$BE$20</formula>
    </cfRule>
    <cfRule type="cellIs" dxfId="133" priority="91" operator="between">
      <formula>$BD$19</formula>
      <formula>$BE$19</formula>
    </cfRule>
    <cfRule type="cellIs" dxfId="132" priority="92" operator="between">
      <formula>$BD$17</formula>
      <formula>$BE$17</formula>
    </cfRule>
    <cfRule type="cellIs" dxfId="131" priority="93" operator="between">
      <formula>$BD$16</formula>
      <formula>$BE$16</formula>
    </cfRule>
    <cfRule type="cellIs" dxfId="130" priority="94" operator="between">
      <formula>$BD$15</formula>
      <formula>$BE$15</formula>
    </cfRule>
    <cfRule type="cellIs" dxfId="129" priority="95" operator="between">
      <formula>$BD$14</formula>
      <formula>$BE$14</formula>
    </cfRule>
    <cfRule type="cellIs" dxfId="128" priority="96" operator="between">
      <formula>$BD$13</formula>
      <formula>$BE$13</formula>
    </cfRule>
  </conditionalFormatting>
  <conditionalFormatting sqref="K40:P46">
    <cfRule type="cellIs" dxfId="127" priority="67" operator="between">
      <formula>$BD$45</formula>
      <formula>$BE$45</formula>
    </cfRule>
    <cfRule type="cellIs" dxfId="126" priority="68" operator="between">
      <formula>$BD$44</formula>
      <formula>$BE$44</formula>
    </cfRule>
    <cfRule type="cellIs" dxfId="125" priority="69" operator="between">
      <formula>$BD$43</formula>
      <formula>$BE$43</formula>
    </cfRule>
    <cfRule type="cellIs" dxfId="124" priority="70" operator="between">
      <formula>$BD$42</formula>
      <formula>$BE$42</formula>
    </cfRule>
    <cfRule type="cellIs" dxfId="123" priority="71" operator="between">
      <formula>$BD$41</formula>
      <formula>$BE$41</formula>
    </cfRule>
    <cfRule type="cellIs" dxfId="122" priority="72" operator="between">
      <formula>$BD$40</formula>
      <formula>$BE$40</formula>
    </cfRule>
    <cfRule type="cellIs" dxfId="121" priority="73" operator="between">
      <formula>$BD$39</formula>
      <formula>$BE$39</formula>
    </cfRule>
    <cfRule type="cellIs" dxfId="120" priority="74" operator="between">
      <formula>$BD$37</formula>
      <formula>$BE$37</formula>
    </cfRule>
    <cfRule type="cellIs" dxfId="119" priority="75" operator="between">
      <formula>$BD$36</formula>
      <formula>$BE$36</formula>
    </cfRule>
    <cfRule type="cellIs" dxfId="118" priority="76" operator="between">
      <formula>$BD$35</formula>
      <formula>$BE$35</formula>
    </cfRule>
    <cfRule type="cellIs" dxfId="117" priority="77" operator="between">
      <formula>$BD$34</formula>
      <formula>$BE$34</formula>
    </cfRule>
    <cfRule type="cellIs" dxfId="116" priority="78" operator="between">
      <formula>$BD$33</formula>
      <formula>$BE$33</formula>
    </cfRule>
    <cfRule type="cellIs" dxfId="115" priority="79" operator="between">
      <formula>$BD$32</formula>
      <formula>$BE$32</formula>
    </cfRule>
    <cfRule type="cellIs" dxfId="114" priority="80" operator="between">
      <formula>$BD$31</formula>
      <formula>$BE$31</formula>
    </cfRule>
    <cfRule type="cellIs" dxfId="113" priority="81" operator="between">
      <formula>$BD$30</formula>
      <formula>$BE$30</formula>
    </cfRule>
    <cfRule type="cellIs" dxfId="112" priority="82" operator="between">
      <formula>$BD$29</formula>
      <formula>$BE$29</formula>
    </cfRule>
    <cfRule type="cellIs" dxfId="111" priority="83" operator="between">
      <formula>$BD$27</formula>
      <formula>$BE$27</formula>
    </cfRule>
  </conditionalFormatting>
  <conditionalFormatting sqref="S40:X46">
    <cfRule type="cellIs" dxfId="110" priority="33" operator="between">
      <formula>$BF$11</formula>
      <formula>$BG$11</formula>
    </cfRule>
    <cfRule type="cellIs" dxfId="109" priority="34" operator="between">
      <formula>$BF$12</formula>
      <formula>$BG$12</formula>
    </cfRule>
    <cfRule type="cellIs" dxfId="108" priority="52" operator="between">
      <formula>$BF$26</formula>
      <formula>$BG$26</formula>
    </cfRule>
    <cfRule type="cellIs" dxfId="107" priority="53" operator="between">
      <formula>$BF$25</formula>
      <formula>$BG$25</formula>
    </cfRule>
    <cfRule type="cellIs" dxfId="106" priority="54" operator="between">
      <formula>$BF$24</formula>
      <formula>$BG$24</formula>
    </cfRule>
    <cfRule type="cellIs" dxfId="105" priority="55" operator="between">
      <formula>$BF$23</formula>
      <formula>$BG$23</formula>
    </cfRule>
    <cfRule type="cellIs" dxfId="104" priority="56" operator="between">
      <formula>$BF$22</formula>
      <formula>$BG$22</formula>
    </cfRule>
    <cfRule type="cellIs" dxfId="103" priority="57" operator="between">
      <formula>$BF$21</formula>
      <formula>$BG$21</formula>
    </cfRule>
    <cfRule type="cellIs" dxfId="102" priority="58" operator="between">
      <formula>$BF$20</formula>
      <formula>$BG$20</formula>
    </cfRule>
    <cfRule type="cellIs" dxfId="101" priority="59" operator="between">
      <formula>$BF$19</formula>
      <formula>$BG$19</formula>
    </cfRule>
    <cfRule type="cellIs" dxfId="100" priority="60" operator="between">
      <formula>$BF$17</formula>
      <formula>$BG$17</formula>
    </cfRule>
    <cfRule type="cellIs" dxfId="99" priority="61" operator="between">
      <formula>$BF$16</formula>
      <formula>$BG$16</formula>
    </cfRule>
    <cfRule type="cellIs" dxfId="98" priority="62" operator="between">
      <formula>$BF$15</formula>
      <formula>$BG$15</formula>
    </cfRule>
    <cfRule type="cellIs" dxfId="97" priority="63" operator="between">
      <formula>$BF$14</formula>
      <formula>$BG$14</formula>
    </cfRule>
    <cfRule type="cellIs" dxfId="96" priority="64" operator="between">
      <formula>$BF$13</formula>
      <formula>$BG$13</formula>
    </cfRule>
  </conditionalFormatting>
  <conditionalFormatting sqref="S40:X46">
    <cfRule type="cellIs" dxfId="95" priority="35" operator="between">
      <formula>$BF$45</formula>
      <formula>$BG$45</formula>
    </cfRule>
    <cfRule type="cellIs" dxfId="94" priority="36" operator="between">
      <formula>$BF$44</formula>
      <formula>$BG$44</formula>
    </cfRule>
    <cfRule type="cellIs" dxfId="93" priority="37" operator="between">
      <formula>$BF$43</formula>
      <formula>$BG$43</formula>
    </cfRule>
    <cfRule type="cellIs" dxfId="92" priority="38" operator="between">
      <formula>$BF$42</formula>
      <formula>$BG$42</formula>
    </cfRule>
    <cfRule type="cellIs" dxfId="91" priority="39" operator="between">
      <formula>$BF$41</formula>
      <formula>$BG$41</formula>
    </cfRule>
    <cfRule type="cellIs" dxfId="90" priority="40" operator="between">
      <formula>$BF$40</formula>
      <formula>$BG$40</formula>
    </cfRule>
    <cfRule type="cellIs" dxfId="89" priority="41" operator="between">
      <formula>$BF$39</formula>
      <formula>$BG$39</formula>
    </cfRule>
    <cfRule type="cellIs" dxfId="88" priority="42" operator="between">
      <formula>$BF$37</formula>
      <formula>$BG$37</formula>
    </cfRule>
    <cfRule type="cellIs" dxfId="87" priority="43" operator="between">
      <formula>$BF$36</formula>
      <formula>$BG$36</formula>
    </cfRule>
    <cfRule type="cellIs" dxfId="86" priority="44" operator="between">
      <formula>$BF$35</formula>
      <formula>$BG$35</formula>
    </cfRule>
    <cfRule type="cellIs" dxfId="85" priority="45" operator="between">
      <formula>$BF$34</formula>
      <formula>$BG$34</formula>
    </cfRule>
    <cfRule type="cellIs" dxfId="84" priority="46" operator="between">
      <formula>$BF$33</formula>
      <formula>$BG$33</formula>
    </cfRule>
    <cfRule type="cellIs" dxfId="83" priority="47" operator="between">
      <formula>$BF$32</formula>
      <formula>$BG$32</formula>
    </cfRule>
    <cfRule type="cellIs" dxfId="82" priority="48" operator="between">
      <formula>$BF$31</formula>
      <formula>$BG$31</formula>
    </cfRule>
    <cfRule type="cellIs" dxfId="81" priority="49" operator="between">
      <formula>$BF$30</formula>
      <formula>$BG$30</formula>
    </cfRule>
    <cfRule type="cellIs" dxfId="80" priority="50" operator="between">
      <formula>$BF$29</formula>
      <formula>$BG$29</formula>
    </cfRule>
    <cfRule type="cellIs" dxfId="79" priority="51" operator="between">
      <formula>$BF$27</formula>
      <formula>$BG$27</formula>
    </cfRule>
  </conditionalFormatting>
  <conditionalFormatting sqref="AA12:AA17 AA19:AA27 AA29:AA37 AN5:AO8 AO2:AO4 AA39:AA44">
    <cfRule type="cellIs" dxfId="78" priority="18" operator="between">
      <formula>$AH$26</formula>
      <formula>$AI$26</formula>
    </cfRule>
    <cfRule type="cellIs" dxfId="77" priority="19" operator="between">
      <formula>$AH$25</formula>
      <formula>$AI$25</formula>
    </cfRule>
    <cfRule type="cellIs" dxfId="76" priority="20" operator="between">
      <formula>$AH$24</formula>
      <formula>$AI$24</formula>
    </cfRule>
    <cfRule type="cellIs" dxfId="75" priority="21" operator="between">
      <formula>$AH$23</formula>
      <formula>$AI$23</formula>
    </cfRule>
    <cfRule type="cellIs" dxfId="74" priority="22" operator="between">
      <formula>$AH$22</formula>
      <formula>$AI$22</formula>
    </cfRule>
    <cfRule type="cellIs" dxfId="73" priority="23" operator="between">
      <formula>$AH$21</formula>
      <formula>$AI$21</formula>
    </cfRule>
    <cfRule type="cellIs" dxfId="72" priority="24" operator="between">
      <formula>$AH$20</formula>
      <formula>$AI$20</formula>
    </cfRule>
    <cfRule type="cellIs" dxfId="71" priority="25" operator="between">
      <formula>$AH$19</formula>
      <formula>$AI$19</formula>
    </cfRule>
    <cfRule type="cellIs" dxfId="70" priority="26" operator="between">
      <formula>$AH$17</formula>
      <formula>$AI$17</formula>
    </cfRule>
    <cfRule type="cellIs" dxfId="69" priority="27" operator="between">
      <formula>$AH$16</formula>
      <formula>$AI$16</formula>
    </cfRule>
    <cfRule type="cellIs" dxfId="68" priority="28" operator="between">
      <formula>$AH$15</formula>
      <formula>$AI$15</formula>
    </cfRule>
    <cfRule type="cellIs" dxfId="67" priority="29" operator="between">
      <formula>$AH$14</formula>
      <formula>$AI$14</formula>
    </cfRule>
    <cfRule type="cellIs" dxfId="66" priority="30" operator="between">
      <formula>$AH$13</formula>
      <formula>$AI$13</formula>
    </cfRule>
    <cfRule type="cellIs" dxfId="65" priority="31" operator="between">
      <formula>$AH$12</formula>
      <formula>$AI$12</formula>
    </cfRule>
    <cfRule type="cellIs" dxfId="64" priority="32" operator="between">
      <formula>$AH$11</formula>
      <formula>$AI$11</formula>
    </cfRule>
  </conditionalFormatting>
  <conditionalFormatting sqref="AA12:AA17 AA19:AA27 AA29:AA37 AN5:AO8 AO2:AO4 AA39:AA44">
    <cfRule type="cellIs" dxfId="63" priority="1" operator="between">
      <formula>$AH$45</formula>
      <formula>$AI$45</formula>
    </cfRule>
    <cfRule type="cellIs" dxfId="62" priority="2" operator="between">
      <formula>$AH$44</formula>
      <formula>$AI$44</formula>
    </cfRule>
    <cfRule type="cellIs" dxfId="61" priority="3" operator="between">
      <formula>$AH$43</formula>
      <formula>$AI$43</formula>
    </cfRule>
    <cfRule type="cellIs" dxfId="60" priority="4" operator="between">
      <formula>$AH$42</formula>
      <formula>$AI$42</formula>
    </cfRule>
    <cfRule type="cellIs" dxfId="59" priority="5" operator="between">
      <formula>$AH$41</formula>
      <formula>$AI$41</formula>
    </cfRule>
    <cfRule type="cellIs" dxfId="58" priority="6" operator="between">
      <formula>$AH$40</formula>
      <formula>$AI$40</formula>
    </cfRule>
    <cfRule type="cellIs" dxfId="57" priority="7" operator="between">
      <formula>$AH$39</formula>
      <formula>$AI$39</formula>
    </cfRule>
    <cfRule type="cellIs" dxfId="56" priority="8" operator="between">
      <formula>$AH$37</formula>
      <formula>$AI$37</formula>
    </cfRule>
    <cfRule type="cellIs" dxfId="55" priority="9" operator="between">
      <formula>$AH$36</formula>
      <formula>$AI$36</formula>
    </cfRule>
    <cfRule type="cellIs" dxfId="54" priority="10" operator="between">
      <formula>$AH$35</formula>
      <formula>$AI$35</formula>
    </cfRule>
    <cfRule type="cellIs" dxfId="53" priority="11" operator="between">
      <formula>$AH$34</formula>
      <formula>$AI$34</formula>
    </cfRule>
    <cfRule type="cellIs" dxfId="52" priority="12" operator="between">
      <formula>$AH$33</formula>
      <formula>$AI$33</formula>
    </cfRule>
    <cfRule type="cellIs" dxfId="51" priority="13" operator="between">
      <formula>$AH$32</formula>
      <formula>$AI$32</formula>
    </cfRule>
    <cfRule type="cellIs" dxfId="50" priority="14" operator="between">
      <formula>$AH$31</formula>
      <formula>$AI$31</formula>
    </cfRule>
    <cfRule type="cellIs" dxfId="49" priority="15" operator="between">
      <formula>$AH$30</formula>
      <formula>$AI$30</formula>
    </cfRule>
    <cfRule type="cellIs" dxfId="48" priority="16" operator="between">
      <formula>$AH$29</formula>
      <formula>$AI$29</formula>
    </cfRule>
    <cfRule type="cellIs" dxfId="47" priority="17" operator="between">
      <formula>$AH$27</formula>
      <formula>$AI$27</formula>
    </cfRule>
  </conditionalFormatting>
  <hyperlinks>
    <hyperlink ref="V2:Z2" location="datakalender" tooltip="ke menu pengaturan data kalender pendidikan" display="datakalender"/>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W50"/>
  <sheetViews>
    <sheetView showGridLines="0" showRowColHeaders="0" topLeftCell="A5" workbookViewId="0">
      <selection activeCell="F9" sqref="F9:G9"/>
    </sheetView>
  </sheetViews>
  <sheetFormatPr defaultColWidth="0" defaultRowHeight="0" customHeight="1" zeroHeight="1" x14ac:dyDescent="0.2"/>
  <cols>
    <col min="1" max="1" width="6.7109375" style="117" customWidth="1"/>
    <col min="2" max="3" width="6.7109375" style="117" hidden="1" customWidth="1"/>
    <col min="4" max="4" width="8.7109375" style="117" customWidth="1"/>
    <col min="5" max="5" width="35.85546875" style="117" customWidth="1"/>
    <col min="6" max="29" width="4.7109375" style="117" customWidth="1"/>
    <col min="30" max="30" width="6.7109375" style="117" customWidth="1"/>
    <col min="31" max="36" width="9.140625" style="117" hidden="1" customWidth="1"/>
    <col min="37" max="37" width="6.7109375" style="117" hidden="1" customWidth="1"/>
    <col min="38" max="72" width="4.85546875" style="149" hidden="1" customWidth="1"/>
    <col min="73" max="73" width="5.140625" style="132" hidden="1" customWidth="1"/>
    <col min="74" max="75" width="0" style="132" hidden="1" customWidth="1"/>
    <col min="76" max="16384" width="6.7109375" style="117" hidden="1"/>
  </cols>
  <sheetData>
    <row r="1" spans="1:75" ht="12.75" x14ac:dyDescent="0.2">
      <c r="A1" s="383"/>
      <c r="B1" s="383"/>
      <c r="C1" s="118"/>
      <c r="D1" s="118"/>
      <c r="E1" s="384" t="s">
        <v>58</v>
      </c>
      <c r="F1" s="385"/>
      <c r="G1" s="385"/>
      <c r="H1" s="385"/>
      <c r="I1" s="385"/>
      <c r="J1" s="385"/>
      <c r="K1" s="385"/>
      <c r="L1" s="118"/>
      <c r="M1" s="118"/>
      <c r="N1" s="118"/>
      <c r="O1" s="118"/>
      <c r="P1" s="118"/>
      <c r="Q1" s="118"/>
      <c r="R1" s="118"/>
      <c r="S1" s="118"/>
      <c r="T1" s="118"/>
      <c r="U1" s="118"/>
      <c r="V1" s="118"/>
      <c r="W1" s="118"/>
      <c r="X1" s="118"/>
      <c r="Y1" s="118"/>
      <c r="Z1" s="118"/>
      <c r="AA1" s="118"/>
      <c r="AB1" s="118"/>
      <c r="AC1" s="118"/>
      <c r="AD1" s="118"/>
    </row>
    <row r="2" spans="1:75" ht="20.100000000000001" customHeight="1" x14ac:dyDescent="0.2">
      <c r="A2" s="383"/>
      <c r="B2" s="383"/>
      <c r="C2" s="118"/>
      <c r="D2" s="118"/>
      <c r="E2" s="385"/>
      <c r="F2" s="385"/>
      <c r="G2" s="385"/>
      <c r="H2" s="385"/>
      <c r="I2" s="385"/>
      <c r="J2" s="385"/>
      <c r="K2" s="385"/>
      <c r="L2" s="118"/>
      <c r="M2" s="119" t="s">
        <v>59</v>
      </c>
      <c r="N2" s="118"/>
      <c r="O2" s="118"/>
      <c r="P2" s="118"/>
      <c r="Q2" s="386" t="str">
        <f>KALENDER!B6</f>
        <v>SMAN 2 PURWOKERTO</v>
      </c>
      <c r="R2" s="387"/>
      <c r="S2" s="387"/>
      <c r="T2" s="387"/>
      <c r="U2" s="387"/>
      <c r="V2" s="387"/>
      <c r="W2" s="387"/>
      <c r="X2" s="387"/>
      <c r="Y2" s="387"/>
      <c r="Z2" s="387"/>
      <c r="AA2" s="387"/>
      <c r="AB2" s="387"/>
      <c r="AC2" s="388"/>
      <c r="AD2" s="118"/>
    </row>
    <row r="3" spans="1:75" ht="20.100000000000001" customHeight="1" x14ac:dyDescent="0.2">
      <c r="A3" s="383"/>
      <c r="B3" s="383"/>
      <c r="C3" s="118"/>
      <c r="D3" s="118"/>
      <c r="E3" s="385"/>
      <c r="F3" s="385"/>
      <c r="G3" s="385"/>
      <c r="H3" s="385"/>
      <c r="I3" s="385"/>
      <c r="J3" s="385"/>
      <c r="K3" s="385"/>
      <c r="L3" s="118"/>
      <c r="M3" s="119" t="s">
        <v>60</v>
      </c>
      <c r="N3" s="118"/>
      <c r="O3" s="118"/>
      <c r="P3" s="118"/>
      <c r="Q3" s="386" t="str">
        <f>'DATA AWAL'!D10</f>
        <v>2017-2018</v>
      </c>
      <c r="R3" s="387"/>
      <c r="S3" s="387"/>
      <c r="T3" s="387"/>
      <c r="U3" s="387"/>
      <c r="V3" s="387"/>
      <c r="W3" s="387"/>
      <c r="X3" s="387"/>
      <c r="Y3" s="387"/>
      <c r="Z3" s="387"/>
      <c r="AA3" s="387"/>
      <c r="AB3" s="387"/>
      <c r="AC3" s="388"/>
      <c r="AD3" s="118"/>
      <c r="AL3" s="149" t="str">
        <f>CONCATENATE(MID(Q3,1,4))</f>
        <v>2017</v>
      </c>
      <c r="AM3" s="149" t="str">
        <f>CONCATENATE(MID(Q3,6,4))</f>
        <v>2018</v>
      </c>
    </row>
    <row r="4" spans="1:75" ht="12.75" x14ac:dyDescent="0.2">
      <c r="A4" s="383"/>
      <c r="B4" s="383"/>
      <c r="C4" s="118"/>
      <c r="D4" s="118"/>
      <c r="E4" s="385"/>
      <c r="F4" s="385"/>
      <c r="G4" s="385"/>
      <c r="H4" s="385"/>
      <c r="I4" s="385"/>
      <c r="J4" s="385"/>
      <c r="K4" s="385"/>
      <c r="L4" s="118"/>
      <c r="M4" s="118"/>
      <c r="N4" s="118"/>
      <c r="O4" s="118"/>
      <c r="P4" s="118"/>
      <c r="Q4" s="118"/>
      <c r="R4" s="118"/>
      <c r="S4" s="118"/>
      <c r="T4" s="118"/>
      <c r="U4" s="118"/>
      <c r="V4" s="118"/>
      <c r="W4" s="118"/>
      <c r="X4" s="118"/>
      <c r="Y4" s="118"/>
      <c r="Z4" s="118"/>
      <c r="AA4" s="118"/>
      <c r="AB4" s="118"/>
      <c r="AC4" s="118"/>
      <c r="AD4" s="118"/>
    </row>
    <row r="5" spans="1:75" ht="12.75" x14ac:dyDescent="0.2">
      <c r="A5" s="120"/>
      <c r="B5" s="120"/>
      <c r="C5" s="120"/>
      <c r="D5" s="120"/>
      <c r="E5" s="120"/>
      <c r="F5" s="121"/>
      <c r="G5" s="121"/>
      <c r="H5" s="120"/>
      <c r="I5" s="120"/>
      <c r="J5" s="120"/>
      <c r="K5" s="120"/>
      <c r="L5" s="120"/>
      <c r="M5" s="120"/>
      <c r="N5" s="120"/>
      <c r="O5" s="120"/>
      <c r="P5" s="120"/>
      <c r="Q5" s="120"/>
      <c r="R5" s="120"/>
      <c r="S5" s="120"/>
      <c r="T5" s="120"/>
      <c r="U5" s="120"/>
      <c r="V5" s="120"/>
      <c r="W5" s="120"/>
      <c r="X5" s="120"/>
      <c r="Y5" s="120"/>
      <c r="Z5" s="120"/>
      <c r="AA5" s="120"/>
      <c r="AB5" s="120"/>
      <c r="AC5" s="120"/>
      <c r="AD5" s="120"/>
    </row>
    <row r="6" spans="1:75" ht="12.75" x14ac:dyDescent="0.2">
      <c r="A6" s="120"/>
      <c r="B6" s="120"/>
      <c r="C6" s="120"/>
      <c r="D6" s="120"/>
      <c r="E6" s="120"/>
      <c r="F6" s="121"/>
      <c r="G6" s="121"/>
      <c r="H6" s="120"/>
      <c r="I6" s="120"/>
      <c r="J6" s="120"/>
      <c r="K6" s="120"/>
      <c r="L6" s="120"/>
      <c r="M6" s="120"/>
      <c r="N6" s="120"/>
      <c r="O6" s="120"/>
      <c r="P6" s="120"/>
      <c r="Q6" s="120"/>
      <c r="R6" s="120"/>
      <c r="S6" s="120"/>
      <c r="T6" s="120"/>
      <c r="U6" s="120"/>
      <c r="V6" s="120"/>
      <c r="W6" s="120"/>
      <c r="X6" s="120"/>
      <c r="Y6" s="120"/>
      <c r="Z6" s="120"/>
      <c r="AA6" s="120"/>
      <c r="AB6" s="120"/>
      <c r="AC6" s="120"/>
      <c r="AD6" s="120"/>
    </row>
    <row r="7" spans="1:75" ht="20.25" x14ac:dyDescent="0.3">
      <c r="A7" s="120"/>
      <c r="B7" s="120"/>
      <c r="C7" s="120"/>
      <c r="D7" s="122" t="s">
        <v>61</v>
      </c>
      <c r="E7" s="120"/>
      <c r="F7" s="121"/>
      <c r="G7" s="121"/>
      <c r="H7" s="120"/>
      <c r="I7" s="120"/>
      <c r="J7" s="120"/>
      <c r="K7" s="120"/>
      <c r="L7" s="120"/>
      <c r="M7" s="120"/>
      <c r="N7" s="120"/>
      <c r="O7" s="120"/>
      <c r="P7" s="120"/>
      <c r="Q7" s="120"/>
      <c r="R7" s="120"/>
      <c r="S7" s="120"/>
      <c r="T7" s="120"/>
      <c r="U7" s="120"/>
      <c r="V7" s="120"/>
      <c r="W7" s="120"/>
      <c r="X7" s="120"/>
      <c r="Y7" s="120"/>
      <c r="Z7" s="120"/>
      <c r="AA7" s="120"/>
      <c r="AB7" s="120"/>
      <c r="AC7" s="120"/>
      <c r="AD7" s="120"/>
    </row>
    <row r="8" spans="1:75" ht="12.75" x14ac:dyDescent="0.2">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L8" s="150"/>
      <c r="AM8" s="150"/>
      <c r="AN8" s="150"/>
      <c r="AO8" s="150"/>
      <c r="AP8" s="150"/>
      <c r="AQ8" s="150"/>
      <c r="AR8" s="150"/>
      <c r="AS8" s="150"/>
      <c r="AT8" s="150"/>
      <c r="AU8" s="150"/>
      <c r="AV8" s="150"/>
      <c r="AW8" s="150"/>
      <c r="AX8" s="150"/>
      <c r="AY8" s="150"/>
      <c r="AZ8" s="150"/>
      <c r="BA8" s="150"/>
      <c r="BB8" s="150"/>
      <c r="BC8" s="150"/>
      <c r="BD8" s="151"/>
      <c r="BE8" s="151"/>
      <c r="BF8" s="151"/>
      <c r="BG8" s="151"/>
      <c r="BH8" s="151"/>
      <c r="BI8" s="151"/>
      <c r="BJ8" s="151"/>
      <c r="BK8" s="151"/>
      <c r="BL8" s="151"/>
      <c r="BM8" s="151"/>
      <c r="BN8" s="151"/>
      <c r="BO8" s="151"/>
      <c r="BP8" s="151"/>
      <c r="BQ8" s="151"/>
      <c r="BR8" s="151"/>
      <c r="BS8" s="151"/>
      <c r="BT8" s="151"/>
      <c r="BV8" s="154"/>
      <c r="BW8" s="155"/>
    </row>
    <row r="9" spans="1:75" ht="19.5" customHeight="1" x14ac:dyDescent="0.2">
      <c r="A9" s="120"/>
      <c r="B9" s="389" t="s">
        <v>62</v>
      </c>
      <c r="C9" s="123"/>
      <c r="D9" s="391" t="s">
        <v>62</v>
      </c>
      <c r="E9" s="393" t="s">
        <v>30</v>
      </c>
      <c r="F9" s="395" t="str">
        <f>CONCATENATE("Juli ",MID(Q3,1,4))</f>
        <v>Juli 2017</v>
      </c>
      <c r="G9" s="396"/>
      <c r="H9" s="395" t="str">
        <f>CONCATENATE("Agts ",MID(Q3,1,4))</f>
        <v>Agts 2017</v>
      </c>
      <c r="I9" s="396"/>
      <c r="J9" s="395" t="str">
        <f>CONCATENATE("Sep ",MID(Q3,1,4))</f>
        <v>Sep 2017</v>
      </c>
      <c r="K9" s="396"/>
      <c r="L9" s="395" t="str">
        <f>CONCATENATE("Okt ",MID(Q3,1,4))</f>
        <v>Okt 2017</v>
      </c>
      <c r="M9" s="396"/>
      <c r="N9" s="395" t="str">
        <f>CONCATENATE("Nov ",MID(Q3,1,4))</f>
        <v>Nov 2017</v>
      </c>
      <c r="O9" s="396"/>
      <c r="P9" s="395" t="str">
        <f>CONCATENATE("Des ",MID(Q3,1,4))</f>
        <v>Des 2017</v>
      </c>
      <c r="Q9" s="396"/>
      <c r="R9" s="395" t="str">
        <f>CONCATENATE("Jan ",MID(Q3,6,4))</f>
        <v>Jan 2018</v>
      </c>
      <c r="S9" s="396"/>
      <c r="T9" s="395" t="str">
        <f>CONCATENATE("Feb ",MID(Q3,6,4))</f>
        <v>Feb 2018</v>
      </c>
      <c r="U9" s="396"/>
      <c r="V9" s="395" t="str">
        <f>CONCATENATE("Mar ",MID(Q3,6,4))</f>
        <v>Mar 2018</v>
      </c>
      <c r="W9" s="396"/>
      <c r="X9" s="395" t="str">
        <f>CONCATENATE("Apr ",MID(Q3,6,4))</f>
        <v>Apr 2018</v>
      </c>
      <c r="Y9" s="396"/>
      <c r="Z9" s="395" t="str">
        <f>CONCATENATE("Mei ",MID(Q3,6,4))</f>
        <v>Mei 2018</v>
      </c>
      <c r="AA9" s="396"/>
      <c r="AB9" s="395" t="str">
        <f>CONCATENATE("Jun ",MID(Q3,6,4))</f>
        <v>Jun 2018</v>
      </c>
      <c r="AC9" s="396"/>
      <c r="AD9" s="120"/>
      <c r="AL9" s="382" t="s">
        <v>65</v>
      </c>
      <c r="AM9" s="382"/>
      <c r="AO9" s="382" t="s">
        <v>66</v>
      </c>
      <c r="AP9" s="382"/>
      <c r="AR9" s="382" t="s">
        <v>67</v>
      </c>
      <c r="AS9" s="382"/>
      <c r="AU9" s="382" t="s">
        <v>68</v>
      </c>
      <c r="AV9" s="382"/>
      <c r="AX9" s="382" t="s">
        <v>69</v>
      </c>
      <c r="AY9" s="382"/>
      <c r="BA9" s="382" t="s">
        <v>70</v>
      </c>
      <c r="BB9" s="382"/>
      <c r="BD9" s="382" t="s">
        <v>71</v>
      </c>
      <c r="BE9" s="382"/>
      <c r="BG9" s="382" t="s">
        <v>72</v>
      </c>
      <c r="BH9" s="382"/>
      <c r="BJ9" s="382" t="s">
        <v>73</v>
      </c>
      <c r="BK9" s="382"/>
      <c r="BM9" s="382" t="s">
        <v>74</v>
      </c>
      <c r="BN9" s="382"/>
      <c r="BP9" s="382" t="s">
        <v>75</v>
      </c>
      <c r="BQ9" s="382"/>
      <c r="BS9" s="382" t="s">
        <v>76</v>
      </c>
      <c r="BT9" s="382"/>
    </row>
    <row r="10" spans="1:75" ht="18" customHeight="1" x14ac:dyDescent="0.2">
      <c r="A10" s="120"/>
      <c r="B10" s="390"/>
      <c r="C10" s="124"/>
      <c r="D10" s="392"/>
      <c r="E10" s="394"/>
      <c r="F10" s="125" t="s">
        <v>63</v>
      </c>
      <c r="G10" s="126" t="s">
        <v>64</v>
      </c>
      <c r="H10" s="125" t="s">
        <v>63</v>
      </c>
      <c r="I10" s="126" t="s">
        <v>64</v>
      </c>
      <c r="J10" s="125" t="s">
        <v>63</v>
      </c>
      <c r="K10" s="126" t="s">
        <v>64</v>
      </c>
      <c r="L10" s="125" t="s">
        <v>63</v>
      </c>
      <c r="M10" s="126" t="s">
        <v>64</v>
      </c>
      <c r="N10" s="125" t="s">
        <v>63</v>
      </c>
      <c r="O10" s="126" t="s">
        <v>64</v>
      </c>
      <c r="P10" s="125" t="s">
        <v>63</v>
      </c>
      <c r="Q10" s="126" t="s">
        <v>64</v>
      </c>
      <c r="R10" s="125" t="s">
        <v>63</v>
      </c>
      <c r="S10" s="126" t="s">
        <v>64</v>
      </c>
      <c r="T10" s="125" t="s">
        <v>63</v>
      </c>
      <c r="U10" s="126" t="s">
        <v>64</v>
      </c>
      <c r="V10" s="125" t="s">
        <v>63</v>
      </c>
      <c r="W10" s="126" t="s">
        <v>64</v>
      </c>
      <c r="X10" s="125" t="s">
        <v>63</v>
      </c>
      <c r="Y10" s="126" t="s">
        <v>64</v>
      </c>
      <c r="Z10" s="125" t="s">
        <v>63</v>
      </c>
      <c r="AA10" s="126" t="s">
        <v>64</v>
      </c>
      <c r="AB10" s="125" t="s">
        <v>63</v>
      </c>
      <c r="AC10" s="126" t="s">
        <v>64</v>
      </c>
      <c r="AD10" s="120"/>
      <c r="AL10" s="149" t="s">
        <v>63</v>
      </c>
      <c r="AM10" s="149" t="s">
        <v>64</v>
      </c>
      <c r="AO10" s="149" t="s">
        <v>63</v>
      </c>
      <c r="AP10" s="149" t="s">
        <v>64</v>
      </c>
      <c r="AR10" s="149" t="s">
        <v>63</v>
      </c>
      <c r="AS10" s="149" t="s">
        <v>64</v>
      </c>
      <c r="AU10" s="149" t="s">
        <v>63</v>
      </c>
      <c r="AV10" s="149" t="s">
        <v>64</v>
      </c>
      <c r="AX10" s="149" t="s">
        <v>63</v>
      </c>
      <c r="AY10" s="149" t="s">
        <v>64</v>
      </c>
      <c r="BA10" s="149" t="s">
        <v>63</v>
      </c>
      <c r="BB10" s="149" t="s">
        <v>64</v>
      </c>
      <c r="BD10" s="151" t="s">
        <v>63</v>
      </c>
      <c r="BE10" s="149" t="s">
        <v>64</v>
      </c>
      <c r="BG10" s="149" t="s">
        <v>63</v>
      </c>
      <c r="BH10" s="149" t="s">
        <v>64</v>
      </c>
      <c r="BJ10" s="149" t="s">
        <v>63</v>
      </c>
      <c r="BK10" s="149" t="s">
        <v>64</v>
      </c>
      <c r="BM10" s="149" t="s">
        <v>63</v>
      </c>
      <c r="BN10" s="149" t="s">
        <v>64</v>
      </c>
      <c r="BP10" s="149" t="s">
        <v>63</v>
      </c>
      <c r="BQ10" s="149" t="s">
        <v>64</v>
      </c>
      <c r="BS10" s="149" t="s">
        <v>63</v>
      </c>
      <c r="BT10" s="149" t="s">
        <v>64</v>
      </c>
    </row>
    <row r="11" spans="1:75" ht="14.45" customHeight="1" x14ac:dyDescent="0.2">
      <c r="A11" s="120"/>
      <c r="B11" s="127">
        <v>1</v>
      </c>
      <c r="C11" s="128">
        <v>1</v>
      </c>
      <c r="D11" s="397">
        <f>IF(OR(E11=0,E11=""),0,C11)</f>
        <v>1</v>
      </c>
      <c r="E11" s="399" t="s">
        <v>152</v>
      </c>
      <c r="F11" s="129"/>
      <c r="G11" s="130"/>
      <c r="H11" s="131">
        <v>17</v>
      </c>
      <c r="I11" s="130">
        <v>17</v>
      </c>
      <c r="J11" s="131"/>
      <c r="K11" s="130"/>
      <c r="L11" s="131"/>
      <c r="M11" s="130"/>
      <c r="N11" s="131"/>
      <c r="O11" s="130"/>
      <c r="P11" s="131"/>
      <c r="Q11" s="130"/>
      <c r="R11" s="131"/>
      <c r="S11" s="130"/>
      <c r="T11" s="131"/>
      <c r="U11" s="130"/>
      <c r="V11" s="131"/>
      <c r="W11" s="130"/>
      <c r="X11" s="131">
        <v>19</v>
      </c>
      <c r="Y11" s="130">
        <v>19</v>
      </c>
      <c r="Z11" s="131"/>
      <c r="AA11" s="130"/>
      <c r="AB11" s="131"/>
      <c r="AC11" s="130"/>
      <c r="AD11" s="120"/>
      <c r="AH11" s="132">
        <v>1</v>
      </c>
      <c r="AI11" s="132">
        <v>1</v>
      </c>
      <c r="AJ11" s="132">
        <v>1</v>
      </c>
      <c r="AL11" s="149">
        <f>F11</f>
        <v>0</v>
      </c>
      <c r="AM11" s="149">
        <f>G11</f>
        <v>0</v>
      </c>
      <c r="AO11" s="149">
        <f t="shared" ref="AO11:AP11" si="0">H11</f>
        <v>17</v>
      </c>
      <c r="AP11" s="149">
        <f t="shared" si="0"/>
        <v>17</v>
      </c>
      <c r="AR11" s="149">
        <f>J11</f>
        <v>0</v>
      </c>
      <c r="AS11" s="149">
        <f>K11</f>
        <v>0</v>
      </c>
      <c r="AU11" s="149">
        <f>L11</f>
        <v>0</v>
      </c>
      <c r="AV11" s="149">
        <f>M11</f>
        <v>0</v>
      </c>
      <c r="AX11" s="149">
        <f>N11</f>
        <v>0</v>
      </c>
      <c r="AY11" s="149">
        <f>O11</f>
        <v>0</v>
      </c>
      <c r="BA11" s="149">
        <f>P11</f>
        <v>0</v>
      </c>
      <c r="BB11" s="149">
        <f>Q11</f>
        <v>0</v>
      </c>
      <c r="BD11" s="149">
        <f>R11</f>
        <v>0</v>
      </c>
      <c r="BE11" s="149">
        <f>S11</f>
        <v>0</v>
      </c>
      <c r="BG11" s="149">
        <f>T11</f>
        <v>0</v>
      </c>
      <c r="BH11" s="149">
        <f>U11</f>
        <v>0</v>
      </c>
      <c r="BJ11" s="149">
        <f>V11</f>
        <v>0</v>
      </c>
      <c r="BK11" s="149">
        <f>W11</f>
        <v>0</v>
      </c>
      <c r="BM11" s="149">
        <f>X11</f>
        <v>19</v>
      </c>
      <c r="BN11" s="149">
        <f>Y11</f>
        <v>19</v>
      </c>
      <c r="BP11" s="149">
        <f>Z11</f>
        <v>0</v>
      </c>
      <c r="BQ11" s="149">
        <f>AA11</f>
        <v>0</v>
      </c>
      <c r="BS11" s="149">
        <f>AB11</f>
        <v>0</v>
      </c>
      <c r="BT11" s="149">
        <f>AC11</f>
        <v>0</v>
      </c>
      <c r="BU11" s="132">
        <f>BT11-BS11</f>
        <v>0</v>
      </c>
    </row>
    <row r="12" spans="1:75" ht="14.45" customHeight="1" x14ac:dyDescent="0.2">
      <c r="A12" s="120"/>
      <c r="B12" s="133">
        <v>2</v>
      </c>
      <c r="C12" s="128">
        <v>2</v>
      </c>
      <c r="D12" s="398"/>
      <c r="E12" s="400"/>
      <c r="F12" s="134"/>
      <c r="G12" s="135"/>
      <c r="H12" s="136"/>
      <c r="I12" s="135"/>
      <c r="J12" s="136"/>
      <c r="K12" s="135"/>
      <c r="L12" s="136"/>
      <c r="M12" s="135"/>
      <c r="N12" s="136"/>
      <c r="O12" s="135"/>
      <c r="P12" s="136"/>
      <c r="Q12" s="135"/>
      <c r="R12" s="136"/>
      <c r="S12" s="135"/>
      <c r="T12" s="136"/>
      <c r="U12" s="135"/>
      <c r="V12" s="136"/>
      <c r="W12" s="135"/>
      <c r="X12" s="136"/>
      <c r="Y12" s="135"/>
      <c r="Z12" s="136"/>
      <c r="AA12" s="135"/>
      <c r="AB12" s="136"/>
      <c r="AC12" s="135"/>
      <c r="AD12" s="120"/>
      <c r="AH12" s="132">
        <v>2</v>
      </c>
      <c r="AI12" s="132">
        <v>2</v>
      </c>
      <c r="AJ12" s="132">
        <v>2</v>
      </c>
      <c r="AL12" s="149">
        <f t="shared" ref="AL12:AL41" si="1">F12</f>
        <v>0</v>
      </c>
      <c r="AM12" s="149">
        <f t="shared" ref="AM12:AM41" si="2">G12</f>
        <v>0</v>
      </c>
      <c r="AO12" s="149">
        <f t="shared" ref="AO12:AO41" si="3">H12</f>
        <v>0</v>
      </c>
      <c r="AP12" s="149">
        <f t="shared" ref="AP12:AP41" si="4">I12</f>
        <v>0</v>
      </c>
      <c r="AR12" s="149">
        <f t="shared" ref="AR12:AR41" si="5">J12</f>
        <v>0</v>
      </c>
      <c r="AS12" s="149">
        <f t="shared" ref="AS12:AS41" si="6">K12</f>
        <v>0</v>
      </c>
      <c r="AU12" s="149">
        <f t="shared" ref="AU12:AU41" si="7">L12</f>
        <v>0</v>
      </c>
      <c r="AV12" s="149">
        <f t="shared" ref="AV12:AV41" si="8">M12</f>
        <v>0</v>
      </c>
      <c r="AX12" s="149">
        <f t="shared" ref="AX12:AX41" si="9">N12</f>
        <v>0</v>
      </c>
      <c r="AY12" s="149">
        <f t="shared" ref="AY12:AY41" si="10">O12</f>
        <v>0</v>
      </c>
      <c r="BA12" s="149">
        <f t="shared" ref="BA12:BA41" si="11">P12</f>
        <v>0</v>
      </c>
      <c r="BB12" s="149">
        <f t="shared" ref="BB12:BB41" si="12">Q12</f>
        <v>0</v>
      </c>
      <c r="BD12" s="149">
        <f t="shared" ref="BD12:BD41" si="13">R12</f>
        <v>0</v>
      </c>
      <c r="BE12" s="149">
        <f t="shared" ref="BE12:BE41" si="14">S12</f>
        <v>0</v>
      </c>
      <c r="BG12" s="149">
        <f t="shared" ref="BG12:BG41" si="15">T12</f>
        <v>0</v>
      </c>
      <c r="BH12" s="149">
        <f t="shared" ref="BH12:BH41" si="16">U12</f>
        <v>0</v>
      </c>
      <c r="BJ12" s="149">
        <f t="shared" ref="BJ12:BJ41" si="17">V12</f>
        <v>0</v>
      </c>
      <c r="BK12" s="149">
        <f t="shared" ref="BK12:BK41" si="18">W12</f>
        <v>0</v>
      </c>
      <c r="BM12" s="149">
        <f t="shared" ref="BM12:BM41" si="19">X12</f>
        <v>0</v>
      </c>
      <c r="BN12" s="149">
        <f t="shared" ref="BN12:BN41" si="20">Y12</f>
        <v>0</v>
      </c>
      <c r="BP12" s="149">
        <f t="shared" ref="BP12:BP41" si="21">Z12</f>
        <v>0</v>
      </c>
      <c r="BQ12" s="149">
        <f t="shared" ref="BQ12:BQ41" si="22">AA12</f>
        <v>0</v>
      </c>
      <c r="BS12" s="149">
        <f t="shared" ref="BS12:BS41" si="23">AB12</f>
        <v>0</v>
      </c>
      <c r="BT12" s="149">
        <f t="shared" ref="BT12:BT41" si="24">AC12</f>
        <v>0</v>
      </c>
      <c r="BU12" s="132">
        <f t="shared" ref="BU12:BU41" si="25">BT12-BS12</f>
        <v>0</v>
      </c>
    </row>
    <row r="13" spans="1:75" ht="14.45" customHeight="1" x14ac:dyDescent="0.2">
      <c r="A13" s="120"/>
      <c r="B13" s="133">
        <v>3</v>
      </c>
      <c r="C13" s="128">
        <v>3</v>
      </c>
      <c r="D13" s="137">
        <f t="shared" ref="D13:D41" si="26">IF(OR(E13=0,E13=""),0,C13)</f>
        <v>3</v>
      </c>
      <c r="E13" s="201" t="s">
        <v>133</v>
      </c>
      <c r="F13" s="134"/>
      <c r="G13" s="135"/>
      <c r="H13" s="136"/>
      <c r="I13" s="135"/>
      <c r="J13" s="136"/>
      <c r="K13" s="135"/>
      <c r="L13" s="136"/>
      <c r="M13" s="135"/>
      <c r="N13" s="136"/>
      <c r="O13" s="135"/>
      <c r="P13" s="136"/>
      <c r="Q13" s="135"/>
      <c r="R13" s="136"/>
      <c r="S13" s="135"/>
      <c r="T13" s="136"/>
      <c r="U13" s="135"/>
      <c r="V13" s="136"/>
      <c r="W13" s="135"/>
      <c r="X13" s="136"/>
      <c r="Y13" s="135"/>
      <c r="Z13" s="136"/>
      <c r="AA13" s="135"/>
      <c r="AB13" s="136"/>
      <c r="AC13" s="135"/>
      <c r="AD13" s="120"/>
      <c r="AH13" s="132">
        <v>3</v>
      </c>
      <c r="AI13" s="132">
        <v>3</v>
      </c>
      <c r="AJ13" s="132">
        <v>3</v>
      </c>
      <c r="AL13" s="149">
        <f t="shared" si="1"/>
        <v>0</v>
      </c>
      <c r="AM13" s="149">
        <f t="shared" si="2"/>
        <v>0</v>
      </c>
      <c r="AO13" s="149">
        <f t="shared" si="3"/>
        <v>0</v>
      </c>
      <c r="AP13" s="149">
        <f t="shared" si="4"/>
        <v>0</v>
      </c>
      <c r="AR13" s="149">
        <f t="shared" si="5"/>
        <v>0</v>
      </c>
      <c r="AS13" s="149">
        <f t="shared" si="6"/>
        <v>0</v>
      </c>
      <c r="AU13" s="149">
        <f t="shared" si="7"/>
        <v>0</v>
      </c>
      <c r="AV13" s="149">
        <f t="shared" si="8"/>
        <v>0</v>
      </c>
      <c r="AX13" s="149">
        <f t="shared" si="9"/>
        <v>0</v>
      </c>
      <c r="AY13" s="149">
        <f t="shared" si="10"/>
        <v>0</v>
      </c>
      <c r="BA13" s="149">
        <f t="shared" si="11"/>
        <v>0</v>
      </c>
      <c r="BB13" s="149">
        <f t="shared" si="12"/>
        <v>0</v>
      </c>
      <c r="BD13" s="149">
        <f t="shared" si="13"/>
        <v>0</v>
      </c>
      <c r="BE13" s="149">
        <f t="shared" si="14"/>
        <v>0</v>
      </c>
      <c r="BG13" s="149">
        <f t="shared" si="15"/>
        <v>0</v>
      </c>
      <c r="BH13" s="149">
        <f t="shared" si="16"/>
        <v>0</v>
      </c>
      <c r="BJ13" s="149">
        <f t="shared" si="17"/>
        <v>0</v>
      </c>
      <c r="BK13" s="149">
        <f t="shared" si="18"/>
        <v>0</v>
      </c>
      <c r="BM13" s="149">
        <f t="shared" si="19"/>
        <v>0</v>
      </c>
      <c r="BN13" s="149">
        <f t="shared" si="20"/>
        <v>0</v>
      </c>
      <c r="BP13" s="149">
        <f t="shared" si="21"/>
        <v>0</v>
      </c>
      <c r="BQ13" s="149">
        <f t="shared" si="22"/>
        <v>0</v>
      </c>
      <c r="BS13" s="149">
        <f t="shared" si="23"/>
        <v>0</v>
      </c>
      <c r="BT13" s="149">
        <f t="shared" si="24"/>
        <v>0</v>
      </c>
      <c r="BU13" s="132">
        <f t="shared" si="25"/>
        <v>0</v>
      </c>
    </row>
    <row r="14" spans="1:75" ht="14.45" customHeight="1" x14ac:dyDescent="0.2">
      <c r="A14" s="120"/>
      <c r="B14" s="133">
        <v>4</v>
      </c>
      <c r="C14" s="128">
        <v>4</v>
      </c>
      <c r="D14" s="137">
        <f t="shared" si="26"/>
        <v>4</v>
      </c>
      <c r="E14" s="201" t="s">
        <v>134</v>
      </c>
      <c r="F14" s="134">
        <v>1</v>
      </c>
      <c r="G14" s="135">
        <v>16</v>
      </c>
      <c r="H14" s="136"/>
      <c r="I14" s="135"/>
      <c r="J14" s="136"/>
      <c r="K14" s="135"/>
      <c r="L14" s="136"/>
      <c r="M14" s="135"/>
      <c r="N14" s="136"/>
      <c r="O14" s="135"/>
      <c r="P14" s="136"/>
      <c r="Q14" s="135"/>
      <c r="R14" s="136"/>
      <c r="S14" s="135"/>
      <c r="T14" s="136"/>
      <c r="U14" s="135"/>
      <c r="V14" s="136"/>
      <c r="W14" s="135"/>
      <c r="X14" s="136"/>
      <c r="Y14" s="135"/>
      <c r="Z14" s="136"/>
      <c r="AA14" s="135"/>
      <c r="AB14" s="136"/>
      <c r="AC14" s="135"/>
      <c r="AD14" s="120"/>
      <c r="AH14" s="132">
        <v>4</v>
      </c>
      <c r="AI14" s="132">
        <v>4</v>
      </c>
      <c r="AJ14" s="132">
        <v>4</v>
      </c>
      <c r="AL14" s="149">
        <f t="shared" si="1"/>
        <v>1</v>
      </c>
      <c r="AM14" s="149">
        <f t="shared" si="2"/>
        <v>16</v>
      </c>
      <c r="AO14" s="149">
        <f t="shared" si="3"/>
        <v>0</v>
      </c>
      <c r="AP14" s="149">
        <f t="shared" si="4"/>
        <v>0</v>
      </c>
      <c r="AR14" s="149">
        <f t="shared" si="5"/>
        <v>0</v>
      </c>
      <c r="AS14" s="149">
        <f t="shared" si="6"/>
        <v>0</v>
      </c>
      <c r="AU14" s="149">
        <f t="shared" si="7"/>
        <v>0</v>
      </c>
      <c r="AV14" s="149">
        <f t="shared" si="8"/>
        <v>0</v>
      </c>
      <c r="AX14" s="149">
        <f t="shared" si="9"/>
        <v>0</v>
      </c>
      <c r="AY14" s="149">
        <f t="shared" si="10"/>
        <v>0</v>
      </c>
      <c r="BA14" s="149">
        <f t="shared" si="11"/>
        <v>0</v>
      </c>
      <c r="BB14" s="149">
        <f t="shared" si="12"/>
        <v>0</v>
      </c>
      <c r="BD14" s="149">
        <f t="shared" si="13"/>
        <v>0</v>
      </c>
      <c r="BE14" s="149">
        <f t="shared" si="14"/>
        <v>0</v>
      </c>
      <c r="BG14" s="149">
        <f t="shared" si="15"/>
        <v>0</v>
      </c>
      <c r="BH14" s="149">
        <f t="shared" si="16"/>
        <v>0</v>
      </c>
      <c r="BJ14" s="149">
        <f t="shared" si="17"/>
        <v>0</v>
      </c>
      <c r="BK14" s="149">
        <f t="shared" si="18"/>
        <v>0</v>
      </c>
      <c r="BM14" s="149">
        <f t="shared" si="19"/>
        <v>0</v>
      </c>
      <c r="BN14" s="149">
        <f t="shared" si="20"/>
        <v>0</v>
      </c>
      <c r="BP14" s="149">
        <f t="shared" si="21"/>
        <v>0</v>
      </c>
      <c r="BQ14" s="149">
        <f t="shared" si="22"/>
        <v>0</v>
      </c>
      <c r="BS14" s="149">
        <f t="shared" si="23"/>
        <v>0</v>
      </c>
      <c r="BT14" s="149">
        <f t="shared" si="24"/>
        <v>0</v>
      </c>
      <c r="BU14" s="132">
        <f t="shared" si="25"/>
        <v>0</v>
      </c>
    </row>
    <row r="15" spans="1:75" ht="14.45" customHeight="1" x14ac:dyDescent="0.2">
      <c r="A15" s="120"/>
      <c r="B15" s="133">
        <v>5</v>
      </c>
      <c r="C15" s="128">
        <v>5</v>
      </c>
      <c r="D15" s="137">
        <f t="shared" si="26"/>
        <v>5</v>
      </c>
      <c r="E15" s="201" t="s">
        <v>135</v>
      </c>
      <c r="F15" s="134"/>
      <c r="G15" s="135"/>
      <c r="H15" s="136"/>
      <c r="I15" s="135"/>
      <c r="J15" s="136">
        <v>1</v>
      </c>
      <c r="K15" s="135">
        <v>1</v>
      </c>
      <c r="L15" s="136"/>
      <c r="M15" s="135"/>
      <c r="N15" s="136"/>
      <c r="O15" s="135"/>
      <c r="P15" s="136"/>
      <c r="Q15" s="135"/>
      <c r="R15" s="136"/>
      <c r="S15" s="135"/>
      <c r="T15" s="136"/>
      <c r="U15" s="135"/>
      <c r="V15" s="136"/>
      <c r="W15" s="135"/>
      <c r="X15" s="136"/>
      <c r="Y15" s="135"/>
      <c r="Z15" s="136"/>
      <c r="AA15" s="135"/>
      <c r="AB15" s="136"/>
      <c r="AC15" s="135"/>
      <c r="AD15" s="120"/>
      <c r="AH15" s="132">
        <v>5</v>
      </c>
      <c r="AI15" s="132">
        <v>5</v>
      </c>
      <c r="AJ15" s="132">
        <v>5</v>
      </c>
      <c r="AL15" s="149">
        <f t="shared" si="1"/>
        <v>0</v>
      </c>
      <c r="AM15" s="149">
        <f t="shared" si="2"/>
        <v>0</v>
      </c>
      <c r="AO15" s="149">
        <f t="shared" si="3"/>
        <v>0</v>
      </c>
      <c r="AP15" s="149">
        <f t="shared" si="4"/>
        <v>0</v>
      </c>
      <c r="AR15" s="149">
        <f t="shared" si="5"/>
        <v>1</v>
      </c>
      <c r="AS15" s="149">
        <f t="shared" si="6"/>
        <v>1</v>
      </c>
      <c r="AU15" s="149">
        <f t="shared" si="7"/>
        <v>0</v>
      </c>
      <c r="AV15" s="149">
        <f t="shared" si="8"/>
        <v>0</v>
      </c>
      <c r="AX15" s="149">
        <f t="shared" si="9"/>
        <v>0</v>
      </c>
      <c r="AY15" s="149">
        <f t="shared" si="10"/>
        <v>0</v>
      </c>
      <c r="BA15" s="149">
        <f t="shared" si="11"/>
        <v>0</v>
      </c>
      <c r="BB15" s="149">
        <f t="shared" si="12"/>
        <v>0</v>
      </c>
      <c r="BD15" s="149">
        <f t="shared" si="13"/>
        <v>0</v>
      </c>
      <c r="BE15" s="149">
        <f t="shared" si="14"/>
        <v>0</v>
      </c>
      <c r="BG15" s="149">
        <f t="shared" si="15"/>
        <v>0</v>
      </c>
      <c r="BH15" s="149">
        <f t="shared" si="16"/>
        <v>0</v>
      </c>
      <c r="BJ15" s="149">
        <f t="shared" si="17"/>
        <v>0</v>
      </c>
      <c r="BK15" s="149">
        <f t="shared" si="18"/>
        <v>0</v>
      </c>
      <c r="BM15" s="149">
        <f t="shared" si="19"/>
        <v>0</v>
      </c>
      <c r="BN15" s="149">
        <f t="shared" si="20"/>
        <v>0</v>
      </c>
      <c r="BP15" s="149">
        <f t="shared" si="21"/>
        <v>0</v>
      </c>
      <c r="BQ15" s="149">
        <f t="shared" si="22"/>
        <v>0</v>
      </c>
      <c r="BS15" s="149">
        <f t="shared" si="23"/>
        <v>0</v>
      </c>
      <c r="BT15" s="149">
        <f t="shared" si="24"/>
        <v>0</v>
      </c>
      <c r="BU15" s="132">
        <f t="shared" si="25"/>
        <v>0</v>
      </c>
    </row>
    <row r="16" spans="1:75" ht="14.45" customHeight="1" x14ac:dyDescent="0.2">
      <c r="A16" s="120"/>
      <c r="B16" s="133">
        <v>6</v>
      </c>
      <c r="C16" s="128">
        <v>6</v>
      </c>
      <c r="D16" s="137">
        <f t="shared" si="26"/>
        <v>6</v>
      </c>
      <c r="E16" s="201" t="s">
        <v>136</v>
      </c>
      <c r="F16" s="134"/>
      <c r="G16" s="135"/>
      <c r="H16" s="136"/>
      <c r="I16" s="135"/>
      <c r="J16" s="136"/>
      <c r="K16" s="135"/>
      <c r="L16" s="136"/>
      <c r="M16" s="135"/>
      <c r="N16" s="136"/>
      <c r="O16" s="135"/>
      <c r="P16" s="136"/>
      <c r="Q16" s="135"/>
      <c r="R16" s="136"/>
      <c r="S16" s="135"/>
      <c r="T16" s="136"/>
      <c r="U16" s="135"/>
      <c r="V16" s="136"/>
      <c r="W16" s="135"/>
      <c r="X16" s="136"/>
      <c r="Y16" s="135"/>
      <c r="Z16" s="136"/>
      <c r="AA16" s="135"/>
      <c r="AB16" s="136"/>
      <c r="AC16" s="135"/>
      <c r="AD16" s="120"/>
      <c r="AH16" s="132">
        <v>6</v>
      </c>
      <c r="AI16" s="132">
        <v>6</v>
      </c>
      <c r="AJ16" s="132">
        <v>6</v>
      </c>
      <c r="AL16" s="149">
        <f t="shared" si="1"/>
        <v>0</v>
      </c>
      <c r="AM16" s="149">
        <f t="shared" si="2"/>
        <v>0</v>
      </c>
      <c r="AO16" s="149">
        <f t="shared" si="3"/>
        <v>0</v>
      </c>
      <c r="AP16" s="149">
        <f t="shared" si="4"/>
        <v>0</v>
      </c>
      <c r="AR16" s="149">
        <f t="shared" si="5"/>
        <v>0</v>
      </c>
      <c r="AS16" s="149">
        <f t="shared" si="6"/>
        <v>0</v>
      </c>
      <c r="AU16" s="149">
        <f t="shared" si="7"/>
        <v>0</v>
      </c>
      <c r="AV16" s="149">
        <f t="shared" si="8"/>
        <v>0</v>
      </c>
      <c r="AX16" s="149">
        <f t="shared" si="9"/>
        <v>0</v>
      </c>
      <c r="AY16" s="149">
        <f t="shared" si="10"/>
        <v>0</v>
      </c>
      <c r="BA16" s="149">
        <f t="shared" si="11"/>
        <v>0</v>
      </c>
      <c r="BB16" s="149">
        <f t="shared" si="12"/>
        <v>0</v>
      </c>
      <c r="BD16" s="149">
        <f t="shared" si="13"/>
        <v>0</v>
      </c>
      <c r="BE16" s="149">
        <f t="shared" si="14"/>
        <v>0</v>
      </c>
      <c r="BG16" s="149">
        <f t="shared" si="15"/>
        <v>0</v>
      </c>
      <c r="BH16" s="149">
        <f t="shared" si="16"/>
        <v>0</v>
      </c>
      <c r="BJ16" s="149">
        <f t="shared" si="17"/>
        <v>0</v>
      </c>
      <c r="BK16" s="149">
        <f t="shared" si="18"/>
        <v>0</v>
      </c>
      <c r="BM16" s="149">
        <f t="shared" si="19"/>
        <v>0</v>
      </c>
      <c r="BN16" s="149">
        <f t="shared" si="20"/>
        <v>0</v>
      </c>
      <c r="BP16" s="149">
        <f t="shared" si="21"/>
        <v>0</v>
      </c>
      <c r="BQ16" s="149">
        <f t="shared" si="22"/>
        <v>0</v>
      </c>
      <c r="BS16" s="149">
        <f t="shared" si="23"/>
        <v>0</v>
      </c>
      <c r="BT16" s="149">
        <f t="shared" si="24"/>
        <v>0</v>
      </c>
      <c r="BU16" s="132">
        <f t="shared" si="25"/>
        <v>0</v>
      </c>
    </row>
    <row r="17" spans="1:73" ht="14.45" customHeight="1" x14ac:dyDescent="0.2">
      <c r="A17" s="120"/>
      <c r="B17" s="133">
        <v>7</v>
      </c>
      <c r="C17" s="128">
        <v>7</v>
      </c>
      <c r="D17" s="137">
        <f t="shared" si="26"/>
        <v>7</v>
      </c>
      <c r="E17" s="202" t="s">
        <v>137</v>
      </c>
      <c r="F17" s="134"/>
      <c r="G17" s="135"/>
      <c r="H17" s="136"/>
      <c r="I17" s="135"/>
      <c r="J17" s="136"/>
      <c r="K17" s="135"/>
      <c r="L17" s="136"/>
      <c r="M17" s="135"/>
      <c r="N17" s="136"/>
      <c r="O17" s="135"/>
      <c r="P17" s="136"/>
      <c r="Q17" s="135"/>
      <c r="R17" s="136"/>
      <c r="S17" s="135"/>
      <c r="T17" s="136"/>
      <c r="U17" s="135"/>
      <c r="V17" s="136"/>
      <c r="W17" s="135"/>
      <c r="X17" s="136"/>
      <c r="Y17" s="135"/>
      <c r="Z17" s="136"/>
      <c r="AA17" s="135"/>
      <c r="AB17" s="136"/>
      <c r="AC17" s="135"/>
      <c r="AD17" s="120"/>
      <c r="AH17" s="132">
        <v>7</v>
      </c>
      <c r="AI17" s="132">
        <v>7</v>
      </c>
      <c r="AJ17" s="132">
        <v>7</v>
      </c>
      <c r="AL17" s="149">
        <f t="shared" si="1"/>
        <v>0</v>
      </c>
      <c r="AM17" s="149">
        <f t="shared" si="2"/>
        <v>0</v>
      </c>
      <c r="AO17" s="149">
        <f t="shared" si="3"/>
        <v>0</v>
      </c>
      <c r="AP17" s="149">
        <f t="shared" si="4"/>
        <v>0</v>
      </c>
      <c r="AR17" s="149">
        <f t="shared" si="5"/>
        <v>0</v>
      </c>
      <c r="AS17" s="149">
        <f t="shared" si="6"/>
        <v>0</v>
      </c>
      <c r="AU17" s="149">
        <f t="shared" si="7"/>
        <v>0</v>
      </c>
      <c r="AV17" s="149">
        <f t="shared" si="8"/>
        <v>0</v>
      </c>
      <c r="AX17" s="149">
        <f t="shared" si="9"/>
        <v>0</v>
      </c>
      <c r="AY17" s="149">
        <f t="shared" si="10"/>
        <v>0</v>
      </c>
      <c r="BA17" s="149">
        <f t="shared" si="11"/>
        <v>0</v>
      </c>
      <c r="BB17" s="149">
        <f t="shared" si="12"/>
        <v>0</v>
      </c>
      <c r="BD17" s="149">
        <f t="shared" si="13"/>
        <v>0</v>
      </c>
      <c r="BE17" s="149">
        <f t="shared" si="14"/>
        <v>0</v>
      </c>
      <c r="BG17" s="149">
        <f t="shared" si="15"/>
        <v>0</v>
      </c>
      <c r="BH17" s="149">
        <f t="shared" si="16"/>
        <v>0</v>
      </c>
      <c r="BJ17" s="149">
        <f t="shared" si="17"/>
        <v>0</v>
      </c>
      <c r="BK17" s="149">
        <f t="shared" si="18"/>
        <v>0</v>
      </c>
      <c r="BM17" s="149">
        <f t="shared" si="19"/>
        <v>0</v>
      </c>
      <c r="BN17" s="149">
        <f t="shared" si="20"/>
        <v>0</v>
      </c>
      <c r="BP17" s="149">
        <f t="shared" si="21"/>
        <v>0</v>
      </c>
      <c r="BQ17" s="149">
        <f t="shared" si="22"/>
        <v>0</v>
      </c>
      <c r="BS17" s="149">
        <f t="shared" si="23"/>
        <v>0</v>
      </c>
      <c r="BT17" s="149">
        <f t="shared" si="24"/>
        <v>0</v>
      </c>
      <c r="BU17" s="132">
        <f t="shared" si="25"/>
        <v>0</v>
      </c>
    </row>
    <row r="18" spans="1:73" ht="14.45" customHeight="1" x14ac:dyDescent="0.2">
      <c r="A18" s="120"/>
      <c r="B18" s="133">
        <v>8</v>
      </c>
      <c r="C18" s="128">
        <v>8</v>
      </c>
      <c r="D18" s="139">
        <f t="shared" si="26"/>
        <v>8</v>
      </c>
      <c r="E18" s="202" t="s">
        <v>138</v>
      </c>
      <c r="F18" s="134"/>
      <c r="G18" s="135"/>
      <c r="H18" s="136"/>
      <c r="I18" s="135"/>
      <c r="J18" s="136"/>
      <c r="K18" s="135"/>
      <c r="L18" s="136"/>
      <c r="M18" s="135"/>
      <c r="N18" s="136"/>
      <c r="O18" s="140"/>
      <c r="P18" s="136">
        <v>25</v>
      </c>
      <c r="Q18" s="135">
        <v>25</v>
      </c>
      <c r="R18" s="136"/>
      <c r="S18" s="135"/>
      <c r="T18" s="136"/>
      <c r="U18" s="135"/>
      <c r="V18" s="136"/>
      <c r="W18" s="135"/>
      <c r="X18" s="136"/>
      <c r="Y18" s="135"/>
      <c r="Z18" s="136"/>
      <c r="AA18" s="135"/>
      <c r="AB18" s="136"/>
      <c r="AC18" s="135"/>
      <c r="AD18" s="120"/>
      <c r="AH18" s="132"/>
      <c r="AI18" s="132"/>
      <c r="AJ18" s="132"/>
      <c r="AL18" s="149">
        <f t="shared" si="1"/>
        <v>0</v>
      </c>
      <c r="AM18" s="149">
        <f t="shared" si="2"/>
        <v>0</v>
      </c>
      <c r="AO18" s="149">
        <f t="shared" si="3"/>
        <v>0</v>
      </c>
      <c r="AP18" s="149">
        <f t="shared" si="4"/>
        <v>0</v>
      </c>
      <c r="AR18" s="149">
        <f t="shared" si="5"/>
        <v>0</v>
      </c>
      <c r="AS18" s="149">
        <f t="shared" si="6"/>
        <v>0</v>
      </c>
      <c r="AU18" s="149">
        <f t="shared" si="7"/>
        <v>0</v>
      </c>
      <c r="AV18" s="149">
        <f t="shared" si="8"/>
        <v>0</v>
      </c>
      <c r="AX18" s="149">
        <f t="shared" si="9"/>
        <v>0</v>
      </c>
      <c r="AY18" s="149">
        <f t="shared" si="10"/>
        <v>0</v>
      </c>
      <c r="BA18" s="149">
        <f t="shared" si="11"/>
        <v>25</v>
      </c>
      <c r="BB18" s="149">
        <f t="shared" si="12"/>
        <v>25</v>
      </c>
      <c r="BD18" s="149">
        <f t="shared" si="13"/>
        <v>0</v>
      </c>
      <c r="BE18" s="149">
        <f t="shared" si="14"/>
        <v>0</v>
      </c>
      <c r="BG18" s="149">
        <f t="shared" si="15"/>
        <v>0</v>
      </c>
      <c r="BH18" s="149">
        <f t="shared" si="16"/>
        <v>0</v>
      </c>
      <c r="BJ18" s="149">
        <f t="shared" si="17"/>
        <v>0</v>
      </c>
      <c r="BK18" s="149">
        <f t="shared" si="18"/>
        <v>0</v>
      </c>
      <c r="BM18" s="149">
        <f t="shared" si="19"/>
        <v>0</v>
      </c>
      <c r="BN18" s="149">
        <f t="shared" si="20"/>
        <v>0</v>
      </c>
      <c r="BP18" s="149">
        <f t="shared" si="21"/>
        <v>0</v>
      </c>
      <c r="BQ18" s="149">
        <f t="shared" si="22"/>
        <v>0</v>
      </c>
      <c r="BS18" s="149">
        <f t="shared" si="23"/>
        <v>0</v>
      </c>
      <c r="BT18" s="149">
        <f t="shared" si="24"/>
        <v>0</v>
      </c>
      <c r="BU18" s="132">
        <f t="shared" si="25"/>
        <v>0</v>
      </c>
    </row>
    <row r="19" spans="1:73" ht="14.45" customHeight="1" x14ac:dyDescent="0.2">
      <c r="A19" s="120"/>
      <c r="B19" s="133">
        <v>9</v>
      </c>
      <c r="C19" s="128">
        <v>9</v>
      </c>
      <c r="D19" s="137">
        <f t="shared" si="26"/>
        <v>9</v>
      </c>
      <c r="E19" s="202" t="s">
        <v>139</v>
      </c>
      <c r="F19" s="134"/>
      <c r="G19" s="135"/>
      <c r="H19" s="136"/>
      <c r="I19" s="135"/>
      <c r="J19" s="136"/>
      <c r="K19" s="135"/>
      <c r="L19" s="136"/>
      <c r="M19" s="135"/>
      <c r="N19" s="136"/>
      <c r="O19" s="135"/>
      <c r="P19" s="136"/>
      <c r="Q19" s="135"/>
      <c r="R19" s="136">
        <v>1</v>
      </c>
      <c r="S19" s="135">
        <v>1</v>
      </c>
      <c r="T19" s="136"/>
      <c r="U19" s="135"/>
      <c r="V19" s="136"/>
      <c r="W19" s="135"/>
      <c r="X19" s="136"/>
      <c r="Y19" s="135"/>
      <c r="Z19" s="136"/>
      <c r="AA19" s="135"/>
      <c r="AB19" s="136"/>
      <c r="AC19" s="135"/>
      <c r="AD19" s="120"/>
      <c r="AH19" s="132">
        <v>8</v>
      </c>
      <c r="AI19" s="132">
        <v>8</v>
      </c>
      <c r="AJ19" s="132">
        <v>8</v>
      </c>
      <c r="AL19" s="149">
        <f t="shared" si="1"/>
        <v>0</v>
      </c>
      <c r="AM19" s="149">
        <f t="shared" si="2"/>
        <v>0</v>
      </c>
      <c r="AO19" s="149">
        <f t="shared" si="3"/>
        <v>0</v>
      </c>
      <c r="AP19" s="149">
        <f t="shared" si="4"/>
        <v>0</v>
      </c>
      <c r="AR19" s="149">
        <f t="shared" si="5"/>
        <v>0</v>
      </c>
      <c r="AS19" s="149">
        <f t="shared" si="6"/>
        <v>0</v>
      </c>
      <c r="AU19" s="149">
        <f t="shared" si="7"/>
        <v>0</v>
      </c>
      <c r="AV19" s="149">
        <f t="shared" si="8"/>
        <v>0</v>
      </c>
      <c r="AX19" s="149">
        <f t="shared" si="9"/>
        <v>0</v>
      </c>
      <c r="AY19" s="149">
        <f t="shared" si="10"/>
        <v>0</v>
      </c>
      <c r="BA19" s="149">
        <f t="shared" si="11"/>
        <v>0</v>
      </c>
      <c r="BB19" s="149">
        <f t="shared" si="12"/>
        <v>0</v>
      </c>
      <c r="BD19" s="149">
        <f t="shared" si="13"/>
        <v>1</v>
      </c>
      <c r="BE19" s="149">
        <f t="shared" si="14"/>
        <v>1</v>
      </c>
      <c r="BG19" s="149">
        <f t="shared" si="15"/>
        <v>0</v>
      </c>
      <c r="BH19" s="149">
        <f t="shared" si="16"/>
        <v>0</v>
      </c>
      <c r="BJ19" s="149">
        <f t="shared" si="17"/>
        <v>0</v>
      </c>
      <c r="BK19" s="149">
        <f t="shared" si="18"/>
        <v>0</v>
      </c>
      <c r="BM19" s="149">
        <f t="shared" si="19"/>
        <v>0</v>
      </c>
      <c r="BN19" s="149">
        <f t="shared" si="20"/>
        <v>0</v>
      </c>
      <c r="BP19" s="149">
        <f t="shared" si="21"/>
        <v>0</v>
      </c>
      <c r="BQ19" s="149">
        <f t="shared" si="22"/>
        <v>0</v>
      </c>
      <c r="BS19" s="149">
        <f t="shared" si="23"/>
        <v>0</v>
      </c>
      <c r="BT19" s="149">
        <f t="shared" si="24"/>
        <v>0</v>
      </c>
      <c r="BU19" s="132">
        <f t="shared" si="25"/>
        <v>0</v>
      </c>
    </row>
    <row r="20" spans="1:73" ht="14.45" customHeight="1" x14ac:dyDescent="0.2">
      <c r="A20" s="120"/>
      <c r="B20" s="133">
        <v>10</v>
      </c>
      <c r="C20" s="128">
        <v>10</v>
      </c>
      <c r="D20" s="137">
        <f t="shared" si="26"/>
        <v>10</v>
      </c>
      <c r="E20" s="201" t="s">
        <v>140</v>
      </c>
      <c r="F20" s="134"/>
      <c r="G20" s="135"/>
      <c r="H20" s="136"/>
      <c r="I20" s="135"/>
      <c r="J20" s="136"/>
      <c r="K20" s="135"/>
      <c r="L20" s="136"/>
      <c r="M20" s="135"/>
      <c r="N20" s="136"/>
      <c r="O20" s="135"/>
      <c r="P20" s="136"/>
      <c r="Q20" s="135"/>
      <c r="R20" s="136"/>
      <c r="S20" s="135"/>
      <c r="T20" s="136"/>
      <c r="U20" s="135"/>
      <c r="V20" s="136"/>
      <c r="W20" s="135"/>
      <c r="X20" s="136"/>
      <c r="Y20" s="135"/>
      <c r="Z20" s="136"/>
      <c r="AA20" s="135"/>
      <c r="AB20" s="136"/>
      <c r="AC20" s="135"/>
      <c r="AD20" s="120"/>
      <c r="AH20" s="132">
        <v>9</v>
      </c>
      <c r="AI20" s="132">
        <v>9</v>
      </c>
      <c r="AJ20" s="132">
        <v>9</v>
      </c>
      <c r="AL20" s="149">
        <f t="shared" si="1"/>
        <v>0</v>
      </c>
      <c r="AM20" s="149">
        <f t="shared" si="2"/>
        <v>0</v>
      </c>
      <c r="AO20" s="149">
        <f t="shared" si="3"/>
        <v>0</v>
      </c>
      <c r="AP20" s="149">
        <f t="shared" si="4"/>
        <v>0</v>
      </c>
      <c r="AR20" s="149">
        <f t="shared" si="5"/>
        <v>0</v>
      </c>
      <c r="AS20" s="149">
        <f t="shared" si="6"/>
        <v>0</v>
      </c>
      <c r="AU20" s="149">
        <f t="shared" si="7"/>
        <v>0</v>
      </c>
      <c r="AV20" s="149">
        <f t="shared" si="8"/>
        <v>0</v>
      </c>
      <c r="AX20" s="149">
        <f t="shared" si="9"/>
        <v>0</v>
      </c>
      <c r="AY20" s="149">
        <f t="shared" si="10"/>
        <v>0</v>
      </c>
      <c r="BA20" s="149">
        <f t="shared" si="11"/>
        <v>0</v>
      </c>
      <c r="BB20" s="149">
        <f t="shared" si="12"/>
        <v>0</v>
      </c>
      <c r="BD20" s="149">
        <f t="shared" si="13"/>
        <v>0</v>
      </c>
      <c r="BE20" s="149">
        <f t="shared" si="14"/>
        <v>0</v>
      </c>
      <c r="BG20" s="149">
        <f t="shared" si="15"/>
        <v>0</v>
      </c>
      <c r="BH20" s="149">
        <f t="shared" si="16"/>
        <v>0</v>
      </c>
      <c r="BJ20" s="149">
        <f t="shared" si="17"/>
        <v>0</v>
      </c>
      <c r="BK20" s="149">
        <f t="shared" si="18"/>
        <v>0</v>
      </c>
      <c r="BM20" s="149">
        <f t="shared" si="19"/>
        <v>0</v>
      </c>
      <c r="BN20" s="149">
        <f t="shared" si="20"/>
        <v>0</v>
      </c>
      <c r="BP20" s="149">
        <f t="shared" si="21"/>
        <v>0</v>
      </c>
      <c r="BQ20" s="149">
        <f t="shared" si="22"/>
        <v>0</v>
      </c>
      <c r="BS20" s="149">
        <f t="shared" si="23"/>
        <v>0</v>
      </c>
      <c r="BT20" s="149">
        <f t="shared" si="24"/>
        <v>0</v>
      </c>
      <c r="BU20" s="132">
        <f t="shared" si="25"/>
        <v>0</v>
      </c>
    </row>
    <row r="21" spans="1:73" ht="14.45" customHeight="1" x14ac:dyDescent="0.2">
      <c r="A21" s="120"/>
      <c r="B21" s="133">
        <v>11</v>
      </c>
      <c r="C21" s="128">
        <v>11</v>
      </c>
      <c r="D21" s="137">
        <f t="shared" si="26"/>
        <v>11</v>
      </c>
      <c r="E21" s="201" t="s">
        <v>132</v>
      </c>
      <c r="F21" s="134"/>
      <c r="G21" s="135"/>
      <c r="H21" s="136"/>
      <c r="I21" s="135"/>
      <c r="J21" s="136"/>
      <c r="K21" s="135"/>
      <c r="L21" s="136"/>
      <c r="M21" s="135"/>
      <c r="N21" s="136"/>
      <c r="O21" s="135"/>
      <c r="P21" s="136"/>
      <c r="Q21" s="135"/>
      <c r="R21" s="136"/>
      <c r="S21" s="135"/>
      <c r="T21" s="136"/>
      <c r="U21" s="135"/>
      <c r="V21" s="136"/>
      <c r="W21" s="135"/>
      <c r="X21" s="136"/>
      <c r="Y21" s="135"/>
      <c r="Z21" s="136"/>
      <c r="AA21" s="135"/>
      <c r="AB21" s="136"/>
      <c r="AC21" s="135"/>
      <c r="AD21" s="120"/>
      <c r="AH21" s="132">
        <v>10</v>
      </c>
      <c r="AI21" s="132">
        <v>10</v>
      </c>
      <c r="AJ21" s="132">
        <v>10</v>
      </c>
      <c r="AL21" s="149">
        <f t="shared" si="1"/>
        <v>0</v>
      </c>
      <c r="AM21" s="149">
        <f t="shared" si="2"/>
        <v>0</v>
      </c>
      <c r="AO21" s="149">
        <f t="shared" si="3"/>
        <v>0</v>
      </c>
      <c r="AP21" s="149">
        <f t="shared" si="4"/>
        <v>0</v>
      </c>
      <c r="AR21" s="149">
        <f t="shared" si="5"/>
        <v>0</v>
      </c>
      <c r="AS21" s="149">
        <f t="shared" si="6"/>
        <v>0</v>
      </c>
      <c r="AU21" s="149">
        <f t="shared" si="7"/>
        <v>0</v>
      </c>
      <c r="AV21" s="149">
        <f t="shared" si="8"/>
        <v>0</v>
      </c>
      <c r="AX21" s="149">
        <f t="shared" si="9"/>
        <v>0</v>
      </c>
      <c r="AY21" s="149">
        <f t="shared" si="10"/>
        <v>0</v>
      </c>
      <c r="BA21" s="149">
        <f t="shared" si="11"/>
        <v>0</v>
      </c>
      <c r="BB21" s="149">
        <f t="shared" si="12"/>
        <v>0</v>
      </c>
      <c r="BD21" s="149">
        <f t="shared" si="13"/>
        <v>0</v>
      </c>
      <c r="BE21" s="149">
        <f t="shared" si="14"/>
        <v>0</v>
      </c>
      <c r="BG21" s="149">
        <f t="shared" si="15"/>
        <v>0</v>
      </c>
      <c r="BH21" s="149">
        <f t="shared" si="16"/>
        <v>0</v>
      </c>
      <c r="BJ21" s="149">
        <f t="shared" si="17"/>
        <v>0</v>
      </c>
      <c r="BK21" s="149">
        <f t="shared" si="18"/>
        <v>0</v>
      </c>
      <c r="BM21" s="149">
        <f t="shared" si="19"/>
        <v>0</v>
      </c>
      <c r="BN21" s="149">
        <f t="shared" si="20"/>
        <v>0</v>
      </c>
      <c r="BP21" s="149">
        <f t="shared" si="21"/>
        <v>0</v>
      </c>
      <c r="BQ21" s="149">
        <f t="shared" si="22"/>
        <v>0</v>
      </c>
      <c r="BS21" s="149">
        <f t="shared" si="23"/>
        <v>0</v>
      </c>
      <c r="BT21" s="149">
        <f t="shared" si="24"/>
        <v>0</v>
      </c>
      <c r="BU21" s="132">
        <f t="shared" si="25"/>
        <v>0</v>
      </c>
    </row>
    <row r="22" spans="1:73" ht="14.45" customHeight="1" x14ac:dyDescent="0.2">
      <c r="A22" s="120"/>
      <c r="B22" s="133">
        <v>12</v>
      </c>
      <c r="C22" s="128">
        <v>12</v>
      </c>
      <c r="D22" s="137">
        <f t="shared" si="26"/>
        <v>12</v>
      </c>
      <c r="E22" s="202" t="s">
        <v>141</v>
      </c>
      <c r="F22" s="134"/>
      <c r="G22" s="135"/>
      <c r="H22" s="136"/>
      <c r="I22" s="135"/>
      <c r="J22" s="136"/>
      <c r="K22" s="135"/>
      <c r="L22" s="136"/>
      <c r="M22" s="135"/>
      <c r="N22" s="136"/>
      <c r="O22" s="135"/>
      <c r="P22" s="136"/>
      <c r="Q22" s="135"/>
      <c r="R22" s="136"/>
      <c r="S22" s="135"/>
      <c r="T22" s="136"/>
      <c r="U22" s="135"/>
      <c r="V22" s="136"/>
      <c r="W22" s="135"/>
      <c r="X22" s="136"/>
      <c r="Y22" s="135"/>
      <c r="Z22" s="136"/>
      <c r="AA22" s="135"/>
      <c r="AB22" s="136"/>
      <c r="AC22" s="135"/>
      <c r="AD22" s="120"/>
      <c r="AH22" s="132">
        <v>11</v>
      </c>
      <c r="AI22" s="132">
        <v>11</v>
      </c>
      <c r="AJ22" s="132">
        <v>11</v>
      </c>
      <c r="AL22" s="149">
        <f t="shared" si="1"/>
        <v>0</v>
      </c>
      <c r="AM22" s="149">
        <f t="shared" si="2"/>
        <v>0</v>
      </c>
      <c r="AO22" s="149">
        <f t="shared" si="3"/>
        <v>0</v>
      </c>
      <c r="AP22" s="149">
        <f t="shared" si="4"/>
        <v>0</v>
      </c>
      <c r="AR22" s="149">
        <f t="shared" si="5"/>
        <v>0</v>
      </c>
      <c r="AS22" s="149">
        <f t="shared" si="6"/>
        <v>0</v>
      </c>
      <c r="AU22" s="149">
        <f t="shared" si="7"/>
        <v>0</v>
      </c>
      <c r="AV22" s="149">
        <f t="shared" si="8"/>
        <v>0</v>
      </c>
      <c r="AX22" s="149">
        <f t="shared" si="9"/>
        <v>0</v>
      </c>
      <c r="AY22" s="149">
        <f t="shared" si="10"/>
        <v>0</v>
      </c>
      <c r="BA22" s="149">
        <f t="shared" si="11"/>
        <v>0</v>
      </c>
      <c r="BB22" s="149">
        <f t="shared" si="12"/>
        <v>0</v>
      </c>
      <c r="BD22" s="149">
        <f t="shared" si="13"/>
        <v>0</v>
      </c>
      <c r="BE22" s="149">
        <f t="shared" si="14"/>
        <v>0</v>
      </c>
      <c r="BG22" s="149">
        <f t="shared" si="15"/>
        <v>0</v>
      </c>
      <c r="BH22" s="149">
        <f t="shared" si="16"/>
        <v>0</v>
      </c>
      <c r="BJ22" s="149">
        <f t="shared" si="17"/>
        <v>0</v>
      </c>
      <c r="BK22" s="149">
        <f t="shared" si="18"/>
        <v>0</v>
      </c>
      <c r="BM22" s="149">
        <f t="shared" si="19"/>
        <v>0</v>
      </c>
      <c r="BN22" s="149">
        <f t="shared" si="20"/>
        <v>0</v>
      </c>
      <c r="BP22" s="149">
        <f t="shared" si="21"/>
        <v>0</v>
      </c>
      <c r="BQ22" s="149">
        <f t="shared" si="22"/>
        <v>0</v>
      </c>
      <c r="BS22" s="149">
        <f t="shared" si="23"/>
        <v>0</v>
      </c>
      <c r="BT22" s="149">
        <f t="shared" si="24"/>
        <v>0</v>
      </c>
      <c r="BU22" s="132">
        <f t="shared" si="25"/>
        <v>0</v>
      </c>
    </row>
    <row r="23" spans="1:73" ht="14.45" customHeight="1" x14ac:dyDescent="0.2">
      <c r="A23" s="120"/>
      <c r="B23" s="133">
        <v>13</v>
      </c>
      <c r="C23" s="128">
        <v>13</v>
      </c>
      <c r="D23" s="137">
        <f t="shared" si="26"/>
        <v>13</v>
      </c>
      <c r="E23" s="201" t="s">
        <v>142</v>
      </c>
      <c r="F23" s="134"/>
      <c r="G23" s="135"/>
      <c r="H23" s="136"/>
      <c r="I23" s="135"/>
      <c r="J23" s="136"/>
      <c r="K23" s="135"/>
      <c r="L23" s="136"/>
      <c r="M23" s="135"/>
      <c r="N23" s="136"/>
      <c r="O23" s="135"/>
      <c r="P23" s="136"/>
      <c r="Q23" s="135"/>
      <c r="R23" s="136"/>
      <c r="S23" s="135"/>
      <c r="T23" s="136"/>
      <c r="U23" s="135"/>
      <c r="V23" s="136"/>
      <c r="W23" s="135"/>
      <c r="X23" s="136"/>
      <c r="Y23" s="135"/>
      <c r="Z23" s="136"/>
      <c r="AA23" s="135"/>
      <c r="AB23" s="136"/>
      <c r="AC23" s="135"/>
      <c r="AD23" s="120"/>
      <c r="AH23" s="132">
        <v>12</v>
      </c>
      <c r="AI23" s="132">
        <v>12</v>
      </c>
      <c r="AJ23" s="132">
        <v>12</v>
      </c>
      <c r="AL23" s="149">
        <f t="shared" si="1"/>
        <v>0</v>
      </c>
      <c r="AM23" s="149">
        <f t="shared" si="2"/>
        <v>0</v>
      </c>
      <c r="AO23" s="149">
        <f t="shared" si="3"/>
        <v>0</v>
      </c>
      <c r="AP23" s="149">
        <f t="shared" si="4"/>
        <v>0</v>
      </c>
      <c r="AR23" s="149">
        <f t="shared" si="5"/>
        <v>0</v>
      </c>
      <c r="AS23" s="149">
        <f t="shared" si="6"/>
        <v>0</v>
      </c>
      <c r="AU23" s="149">
        <f t="shared" si="7"/>
        <v>0</v>
      </c>
      <c r="AV23" s="149">
        <f t="shared" si="8"/>
        <v>0</v>
      </c>
      <c r="AX23" s="149">
        <f t="shared" si="9"/>
        <v>0</v>
      </c>
      <c r="AY23" s="149">
        <f t="shared" si="10"/>
        <v>0</v>
      </c>
      <c r="BA23" s="149">
        <f t="shared" si="11"/>
        <v>0</v>
      </c>
      <c r="BB23" s="149">
        <f t="shared" si="12"/>
        <v>0</v>
      </c>
      <c r="BD23" s="149">
        <f t="shared" si="13"/>
        <v>0</v>
      </c>
      <c r="BE23" s="149">
        <f t="shared" si="14"/>
        <v>0</v>
      </c>
      <c r="BG23" s="149">
        <f t="shared" si="15"/>
        <v>0</v>
      </c>
      <c r="BH23" s="149">
        <f t="shared" si="16"/>
        <v>0</v>
      </c>
      <c r="BJ23" s="149">
        <f t="shared" si="17"/>
        <v>0</v>
      </c>
      <c r="BK23" s="149">
        <f t="shared" si="18"/>
        <v>0</v>
      </c>
      <c r="BM23" s="149">
        <f t="shared" si="19"/>
        <v>0</v>
      </c>
      <c r="BN23" s="149">
        <f t="shared" si="20"/>
        <v>0</v>
      </c>
      <c r="BP23" s="149">
        <f t="shared" si="21"/>
        <v>0</v>
      </c>
      <c r="BQ23" s="149">
        <f t="shared" si="22"/>
        <v>0</v>
      </c>
      <c r="BS23" s="149">
        <f t="shared" si="23"/>
        <v>0</v>
      </c>
      <c r="BT23" s="149">
        <f t="shared" si="24"/>
        <v>0</v>
      </c>
      <c r="BU23" s="132">
        <f t="shared" si="25"/>
        <v>0</v>
      </c>
    </row>
    <row r="24" spans="1:73" ht="14.45" customHeight="1" x14ac:dyDescent="0.2">
      <c r="A24" s="120"/>
      <c r="B24" s="133">
        <v>14</v>
      </c>
      <c r="C24" s="128">
        <v>14</v>
      </c>
      <c r="D24" s="137">
        <f t="shared" si="26"/>
        <v>14</v>
      </c>
      <c r="E24" s="201" t="s">
        <v>143</v>
      </c>
      <c r="F24" s="134"/>
      <c r="G24" s="135"/>
      <c r="H24" s="136"/>
      <c r="I24" s="135"/>
      <c r="J24" s="136"/>
      <c r="K24" s="135"/>
      <c r="L24" s="136"/>
      <c r="M24" s="135"/>
      <c r="N24" s="136"/>
      <c r="O24" s="135"/>
      <c r="P24" s="136"/>
      <c r="Q24" s="135"/>
      <c r="R24" s="136"/>
      <c r="S24" s="135"/>
      <c r="T24" s="136"/>
      <c r="U24" s="135"/>
      <c r="V24" s="136"/>
      <c r="W24" s="135"/>
      <c r="X24" s="136"/>
      <c r="Y24" s="135"/>
      <c r="Z24" s="136"/>
      <c r="AA24" s="135"/>
      <c r="AB24" s="136"/>
      <c r="AC24" s="135"/>
      <c r="AD24" s="120"/>
      <c r="AH24" s="132">
        <v>13</v>
      </c>
      <c r="AI24" s="132">
        <v>13</v>
      </c>
      <c r="AJ24" s="132">
        <v>13</v>
      </c>
      <c r="AL24" s="149">
        <f t="shared" si="1"/>
        <v>0</v>
      </c>
      <c r="AM24" s="149">
        <f t="shared" si="2"/>
        <v>0</v>
      </c>
      <c r="AO24" s="149">
        <f t="shared" si="3"/>
        <v>0</v>
      </c>
      <c r="AP24" s="149">
        <f t="shared" si="4"/>
        <v>0</v>
      </c>
      <c r="AR24" s="149">
        <f t="shared" si="5"/>
        <v>0</v>
      </c>
      <c r="AS24" s="149">
        <f t="shared" si="6"/>
        <v>0</v>
      </c>
      <c r="AU24" s="149">
        <f t="shared" si="7"/>
        <v>0</v>
      </c>
      <c r="AV24" s="149">
        <f t="shared" si="8"/>
        <v>0</v>
      </c>
      <c r="AX24" s="149">
        <f t="shared" si="9"/>
        <v>0</v>
      </c>
      <c r="AY24" s="149">
        <f t="shared" si="10"/>
        <v>0</v>
      </c>
      <c r="BA24" s="149">
        <f t="shared" si="11"/>
        <v>0</v>
      </c>
      <c r="BB24" s="149">
        <f t="shared" si="12"/>
        <v>0</v>
      </c>
      <c r="BD24" s="149">
        <f t="shared" si="13"/>
        <v>0</v>
      </c>
      <c r="BE24" s="149">
        <f t="shared" si="14"/>
        <v>0</v>
      </c>
      <c r="BG24" s="149">
        <f t="shared" si="15"/>
        <v>0</v>
      </c>
      <c r="BH24" s="149">
        <f t="shared" si="16"/>
        <v>0</v>
      </c>
      <c r="BJ24" s="149">
        <f t="shared" si="17"/>
        <v>0</v>
      </c>
      <c r="BK24" s="149">
        <f t="shared" si="18"/>
        <v>0</v>
      </c>
      <c r="BM24" s="149">
        <f t="shared" si="19"/>
        <v>0</v>
      </c>
      <c r="BN24" s="149">
        <f t="shared" si="20"/>
        <v>0</v>
      </c>
      <c r="BP24" s="149">
        <f t="shared" si="21"/>
        <v>0</v>
      </c>
      <c r="BQ24" s="149">
        <f t="shared" si="22"/>
        <v>0</v>
      </c>
      <c r="BS24" s="149">
        <f t="shared" si="23"/>
        <v>0</v>
      </c>
      <c r="BT24" s="149">
        <f t="shared" si="24"/>
        <v>0</v>
      </c>
      <c r="BU24" s="132">
        <f t="shared" si="25"/>
        <v>0</v>
      </c>
    </row>
    <row r="25" spans="1:73" ht="14.45" customHeight="1" x14ac:dyDescent="0.2">
      <c r="A25" s="120"/>
      <c r="B25" s="133">
        <v>15</v>
      </c>
      <c r="C25" s="128">
        <v>15</v>
      </c>
      <c r="D25" s="139">
        <f t="shared" si="26"/>
        <v>15</v>
      </c>
      <c r="E25" s="203" t="s">
        <v>144</v>
      </c>
      <c r="F25" s="134"/>
      <c r="G25" s="135"/>
      <c r="H25" s="136"/>
      <c r="I25" s="135"/>
      <c r="J25" s="136"/>
      <c r="K25" s="135"/>
      <c r="L25" s="136"/>
      <c r="M25" s="135"/>
      <c r="N25" s="136"/>
      <c r="O25" s="135"/>
      <c r="P25" s="136"/>
      <c r="Q25" s="135"/>
      <c r="R25" s="136"/>
      <c r="S25" s="135"/>
      <c r="T25" s="136"/>
      <c r="U25" s="135"/>
      <c r="V25" s="136"/>
      <c r="W25" s="135"/>
      <c r="X25" s="136"/>
      <c r="Y25" s="135"/>
      <c r="Z25" s="136"/>
      <c r="AA25" s="135"/>
      <c r="AB25" s="136"/>
      <c r="AC25" s="135"/>
      <c r="AD25" s="120"/>
      <c r="AH25" s="132">
        <v>14</v>
      </c>
      <c r="AI25" s="132">
        <v>14</v>
      </c>
      <c r="AJ25" s="132">
        <v>14</v>
      </c>
      <c r="AL25" s="149">
        <f t="shared" si="1"/>
        <v>0</v>
      </c>
      <c r="AM25" s="149">
        <f t="shared" si="2"/>
        <v>0</v>
      </c>
      <c r="AO25" s="149">
        <f t="shared" si="3"/>
        <v>0</v>
      </c>
      <c r="AP25" s="149">
        <f t="shared" si="4"/>
        <v>0</v>
      </c>
      <c r="AR25" s="149">
        <f t="shared" si="5"/>
        <v>0</v>
      </c>
      <c r="AS25" s="149">
        <f t="shared" si="6"/>
        <v>0</v>
      </c>
      <c r="AU25" s="149">
        <f t="shared" si="7"/>
        <v>0</v>
      </c>
      <c r="AV25" s="149">
        <f t="shared" si="8"/>
        <v>0</v>
      </c>
      <c r="AX25" s="149">
        <f t="shared" si="9"/>
        <v>0</v>
      </c>
      <c r="AY25" s="149">
        <f t="shared" si="10"/>
        <v>0</v>
      </c>
      <c r="BA25" s="149">
        <f t="shared" si="11"/>
        <v>0</v>
      </c>
      <c r="BB25" s="149">
        <f t="shared" si="12"/>
        <v>0</v>
      </c>
      <c r="BD25" s="149">
        <f t="shared" si="13"/>
        <v>0</v>
      </c>
      <c r="BE25" s="149">
        <f t="shared" si="14"/>
        <v>0</v>
      </c>
      <c r="BG25" s="149">
        <f t="shared" si="15"/>
        <v>0</v>
      </c>
      <c r="BH25" s="149">
        <f t="shared" si="16"/>
        <v>0</v>
      </c>
      <c r="BJ25" s="149">
        <f t="shared" si="17"/>
        <v>0</v>
      </c>
      <c r="BK25" s="149">
        <f t="shared" si="18"/>
        <v>0</v>
      </c>
      <c r="BM25" s="149">
        <f t="shared" si="19"/>
        <v>0</v>
      </c>
      <c r="BN25" s="149">
        <f t="shared" si="20"/>
        <v>0</v>
      </c>
      <c r="BP25" s="149">
        <f t="shared" si="21"/>
        <v>0</v>
      </c>
      <c r="BQ25" s="149">
        <f t="shared" si="22"/>
        <v>0</v>
      </c>
      <c r="BS25" s="149">
        <f t="shared" si="23"/>
        <v>0</v>
      </c>
      <c r="BT25" s="149">
        <f t="shared" si="24"/>
        <v>0</v>
      </c>
      <c r="BU25" s="132">
        <f t="shared" si="25"/>
        <v>0</v>
      </c>
    </row>
    <row r="26" spans="1:73" ht="14.45" customHeight="1" x14ac:dyDescent="0.2">
      <c r="A26" s="120"/>
      <c r="B26" s="133">
        <v>16</v>
      </c>
      <c r="C26" s="128">
        <v>16</v>
      </c>
      <c r="D26" s="137">
        <f t="shared" si="26"/>
        <v>16</v>
      </c>
      <c r="E26" s="203" t="s">
        <v>145</v>
      </c>
      <c r="F26" s="134"/>
      <c r="G26" s="135"/>
      <c r="H26" s="136"/>
      <c r="I26" s="135"/>
      <c r="J26" s="136"/>
      <c r="K26" s="135"/>
      <c r="L26" s="136"/>
      <c r="M26" s="135"/>
      <c r="N26" s="136"/>
      <c r="O26" s="135"/>
      <c r="P26" s="136"/>
      <c r="Q26" s="135"/>
      <c r="R26" s="136"/>
      <c r="S26" s="135"/>
      <c r="T26" s="136"/>
      <c r="U26" s="135"/>
      <c r="V26" s="136"/>
      <c r="W26" s="135"/>
      <c r="X26" s="136"/>
      <c r="Y26" s="135"/>
      <c r="Z26" s="136"/>
      <c r="AA26" s="135"/>
      <c r="AB26" s="136"/>
      <c r="AC26" s="135"/>
      <c r="AD26" s="120"/>
      <c r="AH26" s="132">
        <v>15</v>
      </c>
      <c r="AI26" s="132">
        <v>15</v>
      </c>
      <c r="AJ26" s="132">
        <v>15</v>
      </c>
      <c r="AL26" s="149">
        <f t="shared" si="1"/>
        <v>0</v>
      </c>
      <c r="AM26" s="149">
        <f t="shared" si="2"/>
        <v>0</v>
      </c>
      <c r="AO26" s="149">
        <f t="shared" si="3"/>
        <v>0</v>
      </c>
      <c r="AP26" s="149">
        <f t="shared" si="4"/>
        <v>0</v>
      </c>
      <c r="AR26" s="149">
        <f t="shared" si="5"/>
        <v>0</v>
      </c>
      <c r="AS26" s="149">
        <f t="shared" si="6"/>
        <v>0</v>
      </c>
      <c r="AU26" s="149">
        <f t="shared" si="7"/>
        <v>0</v>
      </c>
      <c r="AV26" s="149">
        <f t="shared" si="8"/>
        <v>0</v>
      </c>
      <c r="AX26" s="149">
        <f t="shared" si="9"/>
        <v>0</v>
      </c>
      <c r="AY26" s="149">
        <f t="shared" si="10"/>
        <v>0</v>
      </c>
      <c r="BA26" s="149">
        <f t="shared" si="11"/>
        <v>0</v>
      </c>
      <c r="BB26" s="149">
        <f t="shared" si="12"/>
        <v>0</v>
      </c>
      <c r="BD26" s="149">
        <f t="shared" si="13"/>
        <v>0</v>
      </c>
      <c r="BE26" s="149">
        <f t="shared" si="14"/>
        <v>0</v>
      </c>
      <c r="BG26" s="149">
        <f t="shared" si="15"/>
        <v>0</v>
      </c>
      <c r="BH26" s="149">
        <f t="shared" si="16"/>
        <v>0</v>
      </c>
      <c r="BJ26" s="149">
        <f t="shared" si="17"/>
        <v>0</v>
      </c>
      <c r="BK26" s="149">
        <f t="shared" si="18"/>
        <v>0</v>
      </c>
      <c r="BM26" s="149">
        <f t="shared" si="19"/>
        <v>0</v>
      </c>
      <c r="BN26" s="149">
        <f t="shared" si="20"/>
        <v>0</v>
      </c>
      <c r="BP26" s="149">
        <f t="shared" si="21"/>
        <v>0</v>
      </c>
      <c r="BQ26" s="149">
        <f t="shared" si="22"/>
        <v>0</v>
      </c>
      <c r="BS26" s="149">
        <f t="shared" si="23"/>
        <v>0</v>
      </c>
      <c r="BT26" s="149">
        <f t="shared" si="24"/>
        <v>0</v>
      </c>
      <c r="BU26" s="132">
        <f t="shared" si="25"/>
        <v>0</v>
      </c>
    </row>
    <row r="27" spans="1:73" ht="14.45" customHeight="1" x14ac:dyDescent="0.2">
      <c r="A27" s="120"/>
      <c r="B27" s="133">
        <v>17</v>
      </c>
      <c r="C27" s="128">
        <v>17</v>
      </c>
      <c r="D27" s="137">
        <f t="shared" si="26"/>
        <v>17</v>
      </c>
      <c r="E27" s="203" t="s">
        <v>146</v>
      </c>
      <c r="F27" s="134"/>
      <c r="G27" s="135"/>
      <c r="H27" s="136"/>
      <c r="I27" s="135"/>
      <c r="J27" s="136"/>
      <c r="K27" s="135"/>
      <c r="L27" s="136"/>
      <c r="M27" s="135"/>
      <c r="N27" s="136"/>
      <c r="O27" s="135"/>
      <c r="P27" s="136"/>
      <c r="Q27" s="135"/>
      <c r="R27" s="136"/>
      <c r="S27" s="135"/>
      <c r="T27" s="136"/>
      <c r="U27" s="135"/>
      <c r="V27" s="136"/>
      <c r="W27" s="135"/>
      <c r="X27" s="136"/>
      <c r="Y27" s="135"/>
      <c r="Z27" s="136"/>
      <c r="AA27" s="135"/>
      <c r="AB27" s="136"/>
      <c r="AC27" s="135"/>
      <c r="AD27" s="120"/>
      <c r="AH27" s="132">
        <v>16</v>
      </c>
      <c r="AI27" s="132">
        <v>16</v>
      </c>
      <c r="AJ27" s="132">
        <v>16</v>
      </c>
      <c r="AL27" s="149">
        <f t="shared" si="1"/>
        <v>0</v>
      </c>
      <c r="AM27" s="149">
        <f t="shared" si="2"/>
        <v>0</v>
      </c>
      <c r="AO27" s="149">
        <f t="shared" si="3"/>
        <v>0</v>
      </c>
      <c r="AP27" s="149">
        <f t="shared" si="4"/>
        <v>0</v>
      </c>
      <c r="AR27" s="149">
        <f t="shared" si="5"/>
        <v>0</v>
      </c>
      <c r="AS27" s="149">
        <f t="shared" si="6"/>
        <v>0</v>
      </c>
      <c r="AU27" s="149">
        <f t="shared" si="7"/>
        <v>0</v>
      </c>
      <c r="AV27" s="149">
        <f t="shared" si="8"/>
        <v>0</v>
      </c>
      <c r="AX27" s="149">
        <f t="shared" si="9"/>
        <v>0</v>
      </c>
      <c r="AY27" s="149">
        <f t="shared" si="10"/>
        <v>0</v>
      </c>
      <c r="BA27" s="149">
        <f t="shared" si="11"/>
        <v>0</v>
      </c>
      <c r="BB27" s="149">
        <f t="shared" si="12"/>
        <v>0</v>
      </c>
      <c r="BD27" s="149">
        <f t="shared" si="13"/>
        <v>0</v>
      </c>
      <c r="BE27" s="149">
        <f t="shared" si="14"/>
        <v>0</v>
      </c>
      <c r="BG27" s="149">
        <f t="shared" si="15"/>
        <v>0</v>
      </c>
      <c r="BH27" s="149">
        <f t="shared" si="16"/>
        <v>0</v>
      </c>
      <c r="BJ27" s="149">
        <f t="shared" si="17"/>
        <v>0</v>
      </c>
      <c r="BK27" s="149">
        <f t="shared" si="18"/>
        <v>0</v>
      </c>
      <c r="BM27" s="149">
        <f t="shared" si="19"/>
        <v>0</v>
      </c>
      <c r="BN27" s="149">
        <f t="shared" si="20"/>
        <v>0</v>
      </c>
      <c r="BP27" s="149">
        <f t="shared" si="21"/>
        <v>0</v>
      </c>
      <c r="BQ27" s="149">
        <f t="shared" si="22"/>
        <v>0</v>
      </c>
      <c r="BS27" s="149">
        <f t="shared" si="23"/>
        <v>0</v>
      </c>
      <c r="BT27" s="149">
        <f t="shared" si="24"/>
        <v>0</v>
      </c>
      <c r="BU27" s="132">
        <f t="shared" si="25"/>
        <v>0</v>
      </c>
    </row>
    <row r="28" spans="1:73" ht="14.45" customHeight="1" x14ac:dyDescent="0.2">
      <c r="A28" s="120"/>
      <c r="B28" s="133">
        <v>18</v>
      </c>
      <c r="C28" s="128">
        <v>18</v>
      </c>
      <c r="D28" s="137">
        <f t="shared" si="26"/>
        <v>18</v>
      </c>
      <c r="E28" s="203" t="s">
        <v>147</v>
      </c>
      <c r="F28" s="134"/>
      <c r="G28" s="135"/>
      <c r="H28" s="136"/>
      <c r="I28" s="135"/>
      <c r="J28" s="136"/>
      <c r="K28" s="135"/>
      <c r="L28" s="136"/>
      <c r="M28" s="135"/>
      <c r="N28" s="136"/>
      <c r="O28" s="135"/>
      <c r="P28" s="136"/>
      <c r="Q28" s="135"/>
      <c r="R28" s="136"/>
      <c r="S28" s="135"/>
      <c r="T28" s="136"/>
      <c r="U28" s="135"/>
      <c r="V28" s="136"/>
      <c r="W28" s="135"/>
      <c r="X28" s="136"/>
      <c r="Y28" s="135"/>
      <c r="Z28" s="136"/>
      <c r="AA28" s="135"/>
      <c r="AB28" s="136"/>
      <c r="AC28" s="135"/>
      <c r="AD28" s="120"/>
      <c r="AH28" s="132"/>
      <c r="AI28" s="132"/>
      <c r="AJ28" s="132"/>
      <c r="AL28" s="149">
        <f t="shared" si="1"/>
        <v>0</v>
      </c>
      <c r="AM28" s="149">
        <f t="shared" si="2"/>
        <v>0</v>
      </c>
      <c r="AO28" s="149">
        <f t="shared" si="3"/>
        <v>0</v>
      </c>
      <c r="AP28" s="149">
        <f t="shared" si="4"/>
        <v>0</v>
      </c>
      <c r="AR28" s="149">
        <f t="shared" si="5"/>
        <v>0</v>
      </c>
      <c r="AS28" s="149">
        <f t="shared" si="6"/>
        <v>0</v>
      </c>
      <c r="AU28" s="149">
        <f t="shared" si="7"/>
        <v>0</v>
      </c>
      <c r="AV28" s="149">
        <f t="shared" si="8"/>
        <v>0</v>
      </c>
      <c r="AX28" s="149">
        <f t="shared" si="9"/>
        <v>0</v>
      </c>
      <c r="AY28" s="149">
        <f t="shared" si="10"/>
        <v>0</v>
      </c>
      <c r="BA28" s="149">
        <f t="shared" si="11"/>
        <v>0</v>
      </c>
      <c r="BB28" s="149">
        <f t="shared" si="12"/>
        <v>0</v>
      </c>
      <c r="BD28" s="149">
        <f t="shared" si="13"/>
        <v>0</v>
      </c>
      <c r="BE28" s="149">
        <f t="shared" si="14"/>
        <v>0</v>
      </c>
      <c r="BG28" s="149">
        <f t="shared" si="15"/>
        <v>0</v>
      </c>
      <c r="BH28" s="149">
        <f t="shared" si="16"/>
        <v>0</v>
      </c>
      <c r="BJ28" s="149">
        <f t="shared" si="17"/>
        <v>0</v>
      </c>
      <c r="BK28" s="149">
        <f t="shared" si="18"/>
        <v>0</v>
      </c>
      <c r="BM28" s="149">
        <f t="shared" si="19"/>
        <v>0</v>
      </c>
      <c r="BN28" s="149">
        <f t="shared" si="20"/>
        <v>0</v>
      </c>
      <c r="BP28" s="149">
        <f t="shared" si="21"/>
        <v>0</v>
      </c>
      <c r="BQ28" s="149">
        <f t="shared" si="22"/>
        <v>0</v>
      </c>
      <c r="BS28" s="149">
        <f t="shared" si="23"/>
        <v>0</v>
      </c>
      <c r="BT28" s="149">
        <f t="shared" si="24"/>
        <v>0</v>
      </c>
      <c r="BU28" s="132">
        <f t="shared" si="25"/>
        <v>0</v>
      </c>
    </row>
    <row r="29" spans="1:73" ht="14.45" customHeight="1" x14ac:dyDescent="0.2">
      <c r="A29" s="120"/>
      <c r="B29" s="133">
        <v>19</v>
      </c>
      <c r="C29" s="128">
        <v>19</v>
      </c>
      <c r="D29" s="137">
        <f t="shared" si="26"/>
        <v>19</v>
      </c>
      <c r="E29" s="203" t="s">
        <v>148</v>
      </c>
      <c r="F29" s="134"/>
      <c r="G29" s="135"/>
      <c r="H29" s="136"/>
      <c r="I29" s="135"/>
      <c r="J29" s="136"/>
      <c r="K29" s="135"/>
      <c r="L29" s="136"/>
      <c r="M29" s="135"/>
      <c r="N29" s="136"/>
      <c r="O29" s="135"/>
      <c r="P29" s="136"/>
      <c r="Q29" s="135"/>
      <c r="R29" s="136"/>
      <c r="S29" s="135"/>
      <c r="T29" s="136"/>
      <c r="U29" s="135"/>
      <c r="V29" s="136"/>
      <c r="W29" s="135"/>
      <c r="X29" s="136"/>
      <c r="Y29" s="135"/>
      <c r="Z29" s="136"/>
      <c r="AA29" s="135"/>
      <c r="AB29" s="136"/>
      <c r="AC29" s="135"/>
      <c r="AD29" s="120"/>
      <c r="AH29" s="132">
        <v>17</v>
      </c>
      <c r="AI29" s="132">
        <v>17</v>
      </c>
      <c r="AJ29" s="132">
        <v>17</v>
      </c>
      <c r="AL29" s="149">
        <f t="shared" si="1"/>
        <v>0</v>
      </c>
      <c r="AM29" s="149">
        <f t="shared" si="2"/>
        <v>0</v>
      </c>
      <c r="AO29" s="149">
        <f t="shared" si="3"/>
        <v>0</v>
      </c>
      <c r="AP29" s="149">
        <f t="shared" si="4"/>
        <v>0</v>
      </c>
      <c r="AR29" s="149">
        <f t="shared" si="5"/>
        <v>0</v>
      </c>
      <c r="AS29" s="149">
        <f t="shared" si="6"/>
        <v>0</v>
      </c>
      <c r="AU29" s="149">
        <f t="shared" si="7"/>
        <v>0</v>
      </c>
      <c r="AV29" s="149">
        <f t="shared" si="8"/>
        <v>0</v>
      </c>
      <c r="AX29" s="149">
        <f t="shared" si="9"/>
        <v>0</v>
      </c>
      <c r="AY29" s="149">
        <f t="shared" si="10"/>
        <v>0</v>
      </c>
      <c r="BA29" s="149">
        <f t="shared" si="11"/>
        <v>0</v>
      </c>
      <c r="BB29" s="149">
        <f t="shared" si="12"/>
        <v>0</v>
      </c>
      <c r="BD29" s="149">
        <f t="shared" si="13"/>
        <v>0</v>
      </c>
      <c r="BE29" s="149">
        <f t="shared" si="14"/>
        <v>0</v>
      </c>
      <c r="BG29" s="149">
        <f t="shared" si="15"/>
        <v>0</v>
      </c>
      <c r="BH29" s="149">
        <f t="shared" si="16"/>
        <v>0</v>
      </c>
      <c r="BJ29" s="149">
        <f t="shared" si="17"/>
        <v>0</v>
      </c>
      <c r="BK29" s="149">
        <f t="shared" si="18"/>
        <v>0</v>
      </c>
      <c r="BM29" s="149">
        <f t="shared" si="19"/>
        <v>0</v>
      </c>
      <c r="BN29" s="149">
        <f t="shared" si="20"/>
        <v>0</v>
      </c>
      <c r="BP29" s="149">
        <f t="shared" si="21"/>
        <v>0</v>
      </c>
      <c r="BQ29" s="149">
        <f t="shared" si="22"/>
        <v>0</v>
      </c>
      <c r="BS29" s="149">
        <f t="shared" si="23"/>
        <v>0</v>
      </c>
      <c r="BT29" s="149">
        <f t="shared" si="24"/>
        <v>0</v>
      </c>
      <c r="BU29" s="132">
        <f t="shared" si="25"/>
        <v>0</v>
      </c>
    </row>
    <row r="30" spans="1:73" ht="14.45" customHeight="1" x14ac:dyDescent="0.2">
      <c r="A30" s="120"/>
      <c r="B30" s="133">
        <v>20</v>
      </c>
      <c r="C30" s="128">
        <v>20</v>
      </c>
      <c r="D30" s="137">
        <f t="shared" si="26"/>
        <v>20</v>
      </c>
      <c r="E30" s="203" t="s">
        <v>149</v>
      </c>
      <c r="F30" s="134"/>
      <c r="G30" s="135"/>
      <c r="H30" s="136"/>
      <c r="I30" s="135"/>
      <c r="J30" s="136"/>
      <c r="K30" s="135"/>
      <c r="L30" s="136"/>
      <c r="M30" s="135"/>
      <c r="N30" s="136"/>
      <c r="O30" s="135"/>
      <c r="P30" s="136"/>
      <c r="Q30" s="135"/>
      <c r="R30" s="136"/>
      <c r="S30" s="135"/>
      <c r="T30" s="136"/>
      <c r="U30" s="135"/>
      <c r="V30" s="136"/>
      <c r="W30" s="135"/>
      <c r="X30" s="136"/>
      <c r="Y30" s="135"/>
      <c r="Z30" s="136"/>
      <c r="AA30" s="135"/>
      <c r="AB30" s="136"/>
      <c r="AC30" s="135"/>
      <c r="AD30" s="120"/>
      <c r="AH30" s="132">
        <v>18</v>
      </c>
      <c r="AI30" s="132">
        <v>18</v>
      </c>
      <c r="AJ30" s="132">
        <v>18</v>
      </c>
      <c r="AL30" s="149">
        <f t="shared" si="1"/>
        <v>0</v>
      </c>
      <c r="AM30" s="149">
        <f t="shared" si="2"/>
        <v>0</v>
      </c>
      <c r="AO30" s="149">
        <f t="shared" si="3"/>
        <v>0</v>
      </c>
      <c r="AP30" s="149">
        <f t="shared" si="4"/>
        <v>0</v>
      </c>
      <c r="AR30" s="149">
        <f t="shared" si="5"/>
        <v>0</v>
      </c>
      <c r="AS30" s="149">
        <f t="shared" si="6"/>
        <v>0</v>
      </c>
      <c r="AU30" s="149">
        <f t="shared" si="7"/>
        <v>0</v>
      </c>
      <c r="AV30" s="149">
        <f t="shared" si="8"/>
        <v>0</v>
      </c>
      <c r="AX30" s="149">
        <f t="shared" si="9"/>
        <v>0</v>
      </c>
      <c r="AY30" s="149">
        <f t="shared" si="10"/>
        <v>0</v>
      </c>
      <c r="BA30" s="149">
        <f t="shared" si="11"/>
        <v>0</v>
      </c>
      <c r="BB30" s="149">
        <f t="shared" si="12"/>
        <v>0</v>
      </c>
      <c r="BD30" s="149">
        <f t="shared" si="13"/>
        <v>0</v>
      </c>
      <c r="BE30" s="149">
        <f t="shared" si="14"/>
        <v>0</v>
      </c>
      <c r="BG30" s="149">
        <f t="shared" si="15"/>
        <v>0</v>
      </c>
      <c r="BH30" s="149">
        <f t="shared" si="16"/>
        <v>0</v>
      </c>
      <c r="BJ30" s="149">
        <f t="shared" si="17"/>
        <v>0</v>
      </c>
      <c r="BK30" s="149">
        <f t="shared" si="18"/>
        <v>0</v>
      </c>
      <c r="BM30" s="149">
        <f t="shared" si="19"/>
        <v>0</v>
      </c>
      <c r="BN30" s="149">
        <f t="shared" si="20"/>
        <v>0</v>
      </c>
      <c r="BP30" s="149">
        <f t="shared" si="21"/>
        <v>0</v>
      </c>
      <c r="BQ30" s="149">
        <f t="shared" si="22"/>
        <v>0</v>
      </c>
      <c r="BS30" s="149">
        <f t="shared" si="23"/>
        <v>0</v>
      </c>
      <c r="BT30" s="149">
        <f t="shared" si="24"/>
        <v>0</v>
      </c>
      <c r="BU30" s="132">
        <f t="shared" si="25"/>
        <v>0</v>
      </c>
    </row>
    <row r="31" spans="1:73" ht="14.45" customHeight="1" x14ac:dyDescent="0.2">
      <c r="A31" s="120"/>
      <c r="B31" s="133">
        <v>21</v>
      </c>
      <c r="C31" s="128">
        <v>21</v>
      </c>
      <c r="D31" s="137">
        <f t="shared" si="26"/>
        <v>21</v>
      </c>
      <c r="E31" s="203" t="s">
        <v>150</v>
      </c>
      <c r="G31" s="135"/>
      <c r="H31" s="136"/>
      <c r="I31" s="135"/>
      <c r="J31" s="136"/>
      <c r="K31" s="135"/>
      <c r="L31" s="136"/>
      <c r="M31" s="135"/>
      <c r="N31" s="136"/>
      <c r="O31" s="135"/>
      <c r="P31" s="136"/>
      <c r="Q31" s="135"/>
      <c r="R31" s="136"/>
      <c r="S31" s="135"/>
      <c r="T31" s="136"/>
      <c r="U31" s="135"/>
      <c r="V31" s="136"/>
      <c r="W31" s="135"/>
      <c r="X31" s="136"/>
      <c r="Y31" s="135"/>
      <c r="Z31" s="136"/>
      <c r="AA31" s="135"/>
      <c r="AB31" s="136"/>
      <c r="AC31" s="135"/>
      <c r="AD31" s="120"/>
      <c r="AH31" s="132">
        <v>19</v>
      </c>
      <c r="AI31" s="132">
        <v>19</v>
      </c>
      <c r="AJ31" s="132">
        <v>19</v>
      </c>
      <c r="AL31" s="149">
        <f t="shared" si="1"/>
        <v>0</v>
      </c>
      <c r="AM31" s="149">
        <f t="shared" si="2"/>
        <v>0</v>
      </c>
      <c r="AO31" s="149">
        <f t="shared" si="3"/>
        <v>0</v>
      </c>
      <c r="AP31" s="149">
        <f t="shared" si="4"/>
        <v>0</v>
      </c>
      <c r="AR31" s="149">
        <f t="shared" si="5"/>
        <v>0</v>
      </c>
      <c r="AS31" s="149">
        <f t="shared" si="6"/>
        <v>0</v>
      </c>
      <c r="AU31" s="149">
        <f t="shared" si="7"/>
        <v>0</v>
      </c>
      <c r="AV31" s="149">
        <f t="shared" si="8"/>
        <v>0</v>
      </c>
      <c r="AX31" s="149">
        <f t="shared" si="9"/>
        <v>0</v>
      </c>
      <c r="AY31" s="149">
        <f t="shared" si="10"/>
        <v>0</v>
      </c>
      <c r="BA31" s="149">
        <f t="shared" si="11"/>
        <v>0</v>
      </c>
      <c r="BB31" s="149">
        <f t="shared" si="12"/>
        <v>0</v>
      </c>
      <c r="BD31" s="149">
        <f t="shared" si="13"/>
        <v>0</v>
      </c>
      <c r="BE31" s="149">
        <f t="shared" si="14"/>
        <v>0</v>
      </c>
      <c r="BG31" s="149">
        <f t="shared" si="15"/>
        <v>0</v>
      </c>
      <c r="BH31" s="149">
        <f t="shared" si="16"/>
        <v>0</v>
      </c>
      <c r="BJ31" s="149">
        <f t="shared" si="17"/>
        <v>0</v>
      </c>
      <c r="BK31" s="149">
        <f t="shared" si="18"/>
        <v>0</v>
      </c>
      <c r="BM31" s="149">
        <f t="shared" si="19"/>
        <v>0</v>
      </c>
      <c r="BN31" s="149">
        <f t="shared" si="20"/>
        <v>0</v>
      </c>
      <c r="BP31" s="149">
        <f t="shared" si="21"/>
        <v>0</v>
      </c>
      <c r="BQ31" s="149">
        <f t="shared" si="22"/>
        <v>0</v>
      </c>
      <c r="BS31" s="149">
        <f t="shared" si="23"/>
        <v>0</v>
      </c>
      <c r="BT31" s="149">
        <f t="shared" si="24"/>
        <v>0</v>
      </c>
      <c r="BU31" s="132">
        <f t="shared" si="25"/>
        <v>0</v>
      </c>
    </row>
    <row r="32" spans="1:73" ht="14.45" customHeight="1" x14ac:dyDescent="0.2">
      <c r="A32" s="120"/>
      <c r="B32" s="133">
        <v>22</v>
      </c>
      <c r="C32" s="128">
        <v>22</v>
      </c>
      <c r="D32" s="139">
        <f t="shared" si="26"/>
        <v>22</v>
      </c>
      <c r="E32" s="203" t="s">
        <v>151</v>
      </c>
      <c r="F32" s="134"/>
      <c r="G32" s="135"/>
      <c r="H32" s="136"/>
      <c r="I32" s="135"/>
      <c r="J32" s="136"/>
      <c r="K32" s="135"/>
      <c r="L32" s="136"/>
      <c r="M32" s="135"/>
      <c r="N32" s="136"/>
      <c r="O32" s="135"/>
      <c r="P32" s="136"/>
      <c r="Q32" s="135"/>
      <c r="R32" s="136"/>
      <c r="S32" s="135"/>
      <c r="T32" s="136"/>
      <c r="U32" s="135"/>
      <c r="V32" s="136"/>
      <c r="W32" s="135"/>
      <c r="X32" s="136"/>
      <c r="Y32" s="135"/>
      <c r="Z32" s="136"/>
      <c r="AA32" s="135"/>
      <c r="AB32" s="136"/>
      <c r="AC32" s="135"/>
      <c r="AD32" s="120"/>
      <c r="AH32" s="132">
        <v>20</v>
      </c>
      <c r="AI32" s="132">
        <v>20</v>
      </c>
      <c r="AJ32" s="132">
        <v>20</v>
      </c>
      <c r="AL32" s="149">
        <f t="shared" si="1"/>
        <v>0</v>
      </c>
      <c r="AM32" s="149">
        <f t="shared" si="2"/>
        <v>0</v>
      </c>
      <c r="AO32" s="149">
        <f t="shared" si="3"/>
        <v>0</v>
      </c>
      <c r="AP32" s="149">
        <f t="shared" si="4"/>
        <v>0</v>
      </c>
      <c r="AR32" s="149">
        <f t="shared" si="5"/>
        <v>0</v>
      </c>
      <c r="AS32" s="149">
        <f t="shared" si="6"/>
        <v>0</v>
      </c>
      <c r="AU32" s="149">
        <f t="shared" si="7"/>
        <v>0</v>
      </c>
      <c r="AV32" s="149">
        <f t="shared" si="8"/>
        <v>0</v>
      </c>
      <c r="AX32" s="149">
        <f t="shared" si="9"/>
        <v>0</v>
      </c>
      <c r="AY32" s="149">
        <f t="shared" si="10"/>
        <v>0</v>
      </c>
      <c r="BA32" s="149">
        <f t="shared" si="11"/>
        <v>0</v>
      </c>
      <c r="BB32" s="149">
        <f t="shared" si="12"/>
        <v>0</v>
      </c>
      <c r="BD32" s="149">
        <f t="shared" si="13"/>
        <v>0</v>
      </c>
      <c r="BE32" s="149">
        <f t="shared" si="14"/>
        <v>0</v>
      </c>
      <c r="BG32" s="149">
        <f t="shared" si="15"/>
        <v>0</v>
      </c>
      <c r="BH32" s="149">
        <f t="shared" si="16"/>
        <v>0</v>
      </c>
      <c r="BJ32" s="149">
        <f t="shared" si="17"/>
        <v>0</v>
      </c>
      <c r="BK32" s="149">
        <f t="shared" si="18"/>
        <v>0</v>
      </c>
      <c r="BM32" s="149">
        <f t="shared" si="19"/>
        <v>0</v>
      </c>
      <c r="BN32" s="149">
        <f t="shared" si="20"/>
        <v>0</v>
      </c>
      <c r="BP32" s="149">
        <f t="shared" si="21"/>
        <v>0</v>
      </c>
      <c r="BQ32" s="149">
        <f t="shared" si="22"/>
        <v>0</v>
      </c>
      <c r="BS32" s="149">
        <f t="shared" si="23"/>
        <v>0</v>
      </c>
      <c r="BT32" s="149">
        <f t="shared" si="24"/>
        <v>0</v>
      </c>
      <c r="BU32" s="132">
        <f t="shared" si="25"/>
        <v>0</v>
      </c>
    </row>
    <row r="33" spans="1:73" ht="14.45" customHeight="1" x14ac:dyDescent="0.2">
      <c r="A33" s="120"/>
      <c r="B33" s="133">
        <v>23</v>
      </c>
      <c r="C33" s="128">
        <v>23</v>
      </c>
      <c r="D33" s="137">
        <f t="shared" si="26"/>
        <v>23</v>
      </c>
      <c r="E33" s="138" t="s">
        <v>159</v>
      </c>
      <c r="F33" s="134"/>
      <c r="G33" s="135"/>
      <c r="H33" s="136"/>
      <c r="I33" s="135"/>
      <c r="J33" s="136"/>
      <c r="K33" s="135"/>
      <c r="L33" s="136"/>
      <c r="M33" s="135"/>
      <c r="N33" s="136">
        <v>28</v>
      </c>
      <c r="O33" s="135">
        <v>28</v>
      </c>
      <c r="P33" s="136"/>
      <c r="Q33" s="135"/>
      <c r="R33" s="136"/>
      <c r="S33" s="135"/>
      <c r="T33" s="136"/>
      <c r="U33" s="135"/>
      <c r="V33" s="136"/>
      <c r="W33" s="135"/>
      <c r="X33" s="136"/>
      <c r="Y33" s="135"/>
      <c r="Z33" s="136"/>
      <c r="AA33" s="135"/>
      <c r="AB33" s="136"/>
      <c r="AC33" s="135"/>
      <c r="AD33" s="120"/>
      <c r="AH33" s="132">
        <v>21</v>
      </c>
      <c r="AI33" s="132">
        <v>21</v>
      </c>
      <c r="AJ33" s="132">
        <v>21</v>
      </c>
      <c r="AL33" s="149">
        <f t="shared" si="1"/>
        <v>0</v>
      </c>
      <c r="AM33" s="149">
        <f t="shared" si="2"/>
        <v>0</v>
      </c>
      <c r="AO33" s="149">
        <f t="shared" si="3"/>
        <v>0</v>
      </c>
      <c r="AP33" s="149">
        <f t="shared" si="4"/>
        <v>0</v>
      </c>
      <c r="AR33" s="149">
        <f t="shared" si="5"/>
        <v>0</v>
      </c>
      <c r="AS33" s="149">
        <f t="shared" si="6"/>
        <v>0</v>
      </c>
      <c r="AU33" s="149">
        <f t="shared" si="7"/>
        <v>0</v>
      </c>
      <c r="AV33" s="149">
        <f t="shared" si="8"/>
        <v>0</v>
      </c>
      <c r="AX33" s="149">
        <f t="shared" si="9"/>
        <v>28</v>
      </c>
      <c r="AY33" s="149">
        <f t="shared" si="10"/>
        <v>28</v>
      </c>
      <c r="BA33" s="149">
        <f t="shared" si="11"/>
        <v>0</v>
      </c>
      <c r="BB33" s="149">
        <f t="shared" si="12"/>
        <v>0</v>
      </c>
      <c r="BD33" s="149">
        <f t="shared" si="13"/>
        <v>0</v>
      </c>
      <c r="BE33" s="149">
        <f t="shared" si="14"/>
        <v>0</v>
      </c>
      <c r="BG33" s="149">
        <f t="shared" si="15"/>
        <v>0</v>
      </c>
      <c r="BH33" s="149">
        <f t="shared" si="16"/>
        <v>0</v>
      </c>
      <c r="BJ33" s="149">
        <f t="shared" si="17"/>
        <v>0</v>
      </c>
      <c r="BK33" s="149">
        <f t="shared" si="18"/>
        <v>0</v>
      </c>
      <c r="BM33" s="149">
        <f t="shared" si="19"/>
        <v>0</v>
      </c>
      <c r="BN33" s="149">
        <f t="shared" si="20"/>
        <v>0</v>
      </c>
      <c r="BP33" s="149">
        <f t="shared" si="21"/>
        <v>0</v>
      </c>
      <c r="BQ33" s="149">
        <f t="shared" si="22"/>
        <v>0</v>
      </c>
      <c r="BS33" s="149">
        <f t="shared" si="23"/>
        <v>0</v>
      </c>
      <c r="BT33" s="149">
        <f t="shared" si="24"/>
        <v>0</v>
      </c>
      <c r="BU33" s="132">
        <f t="shared" si="25"/>
        <v>0</v>
      </c>
    </row>
    <row r="34" spans="1:73" ht="14.45" customHeight="1" x14ac:dyDescent="0.2">
      <c r="A34" s="120"/>
      <c r="B34" s="133">
        <v>24</v>
      </c>
      <c r="C34" s="128">
        <v>24</v>
      </c>
      <c r="D34" s="137">
        <f t="shared" si="26"/>
        <v>0</v>
      </c>
      <c r="E34" s="138"/>
      <c r="F34" s="134"/>
      <c r="G34" s="135"/>
      <c r="H34" s="136"/>
      <c r="I34" s="135"/>
      <c r="J34" s="136"/>
      <c r="K34" s="135"/>
      <c r="L34" s="136"/>
      <c r="M34" s="135"/>
      <c r="N34" s="136"/>
      <c r="O34" s="135"/>
      <c r="P34" s="136"/>
      <c r="Q34" s="135"/>
      <c r="R34" s="136"/>
      <c r="S34" s="135"/>
      <c r="T34" s="136"/>
      <c r="U34" s="135"/>
      <c r="V34" s="136"/>
      <c r="W34" s="135"/>
      <c r="X34" s="136"/>
      <c r="Y34" s="135"/>
      <c r="Z34" s="136"/>
      <c r="AA34" s="135"/>
      <c r="AB34" s="136"/>
      <c r="AC34" s="135"/>
      <c r="AD34" s="120"/>
      <c r="AH34" s="132">
        <v>22</v>
      </c>
      <c r="AI34" s="132">
        <v>22</v>
      </c>
      <c r="AJ34" s="132">
        <v>22</v>
      </c>
      <c r="AL34" s="149">
        <f t="shared" si="1"/>
        <v>0</v>
      </c>
      <c r="AM34" s="149">
        <f t="shared" si="2"/>
        <v>0</v>
      </c>
      <c r="AO34" s="149">
        <f t="shared" si="3"/>
        <v>0</v>
      </c>
      <c r="AP34" s="149">
        <f t="shared" si="4"/>
        <v>0</v>
      </c>
      <c r="AR34" s="149">
        <f t="shared" si="5"/>
        <v>0</v>
      </c>
      <c r="AS34" s="149">
        <f t="shared" si="6"/>
        <v>0</v>
      </c>
      <c r="AU34" s="149">
        <f t="shared" si="7"/>
        <v>0</v>
      </c>
      <c r="AV34" s="149">
        <f t="shared" si="8"/>
        <v>0</v>
      </c>
      <c r="AX34" s="149">
        <f t="shared" si="9"/>
        <v>0</v>
      </c>
      <c r="AY34" s="149">
        <f t="shared" si="10"/>
        <v>0</v>
      </c>
      <c r="BA34" s="149">
        <f t="shared" si="11"/>
        <v>0</v>
      </c>
      <c r="BB34" s="149">
        <f t="shared" si="12"/>
        <v>0</v>
      </c>
      <c r="BD34" s="149">
        <f t="shared" si="13"/>
        <v>0</v>
      </c>
      <c r="BE34" s="149">
        <f t="shared" si="14"/>
        <v>0</v>
      </c>
      <c r="BG34" s="149">
        <f t="shared" si="15"/>
        <v>0</v>
      </c>
      <c r="BH34" s="149">
        <f t="shared" si="16"/>
        <v>0</v>
      </c>
      <c r="BJ34" s="149">
        <f t="shared" si="17"/>
        <v>0</v>
      </c>
      <c r="BK34" s="149">
        <f t="shared" si="18"/>
        <v>0</v>
      </c>
      <c r="BM34" s="149">
        <f t="shared" si="19"/>
        <v>0</v>
      </c>
      <c r="BN34" s="149">
        <f t="shared" si="20"/>
        <v>0</v>
      </c>
      <c r="BP34" s="149">
        <f t="shared" si="21"/>
        <v>0</v>
      </c>
      <c r="BQ34" s="149">
        <f t="shared" si="22"/>
        <v>0</v>
      </c>
      <c r="BS34" s="149">
        <f t="shared" si="23"/>
        <v>0</v>
      </c>
      <c r="BT34" s="149">
        <f t="shared" si="24"/>
        <v>0</v>
      </c>
      <c r="BU34" s="132">
        <f t="shared" si="25"/>
        <v>0</v>
      </c>
    </row>
    <row r="35" spans="1:73" ht="14.45" customHeight="1" x14ac:dyDescent="0.2">
      <c r="A35" s="120"/>
      <c r="B35" s="133">
        <v>25</v>
      </c>
      <c r="C35" s="128">
        <v>25</v>
      </c>
      <c r="D35" s="137">
        <f t="shared" si="26"/>
        <v>0</v>
      </c>
      <c r="E35" s="138"/>
      <c r="F35" s="134"/>
      <c r="G35" s="135"/>
      <c r="H35" s="136"/>
      <c r="I35" s="135"/>
      <c r="J35" s="136"/>
      <c r="K35" s="135"/>
      <c r="L35" s="136"/>
      <c r="M35" s="135"/>
      <c r="N35" s="136"/>
      <c r="O35" s="135"/>
      <c r="P35" s="136"/>
      <c r="Q35" s="135"/>
      <c r="R35" s="136"/>
      <c r="S35" s="135"/>
      <c r="T35" s="136"/>
      <c r="U35" s="135"/>
      <c r="V35" s="136"/>
      <c r="W35" s="135"/>
      <c r="X35" s="136"/>
      <c r="Y35" s="135"/>
      <c r="Z35" s="136"/>
      <c r="AA35" s="135"/>
      <c r="AB35" s="136"/>
      <c r="AC35" s="135"/>
      <c r="AD35" s="120"/>
      <c r="AH35" s="132">
        <v>23</v>
      </c>
      <c r="AI35" s="132">
        <v>23</v>
      </c>
      <c r="AJ35" s="132">
        <v>23</v>
      </c>
      <c r="AL35" s="149">
        <f t="shared" si="1"/>
        <v>0</v>
      </c>
      <c r="AM35" s="149">
        <f t="shared" si="2"/>
        <v>0</v>
      </c>
      <c r="AO35" s="149">
        <f t="shared" si="3"/>
        <v>0</v>
      </c>
      <c r="AP35" s="149">
        <f t="shared" si="4"/>
        <v>0</v>
      </c>
      <c r="AR35" s="149">
        <f t="shared" si="5"/>
        <v>0</v>
      </c>
      <c r="AS35" s="149">
        <f t="shared" si="6"/>
        <v>0</v>
      </c>
      <c r="AU35" s="149">
        <f t="shared" si="7"/>
        <v>0</v>
      </c>
      <c r="AV35" s="149">
        <f t="shared" si="8"/>
        <v>0</v>
      </c>
      <c r="AX35" s="149">
        <f t="shared" si="9"/>
        <v>0</v>
      </c>
      <c r="AY35" s="149">
        <f t="shared" si="10"/>
        <v>0</v>
      </c>
      <c r="BA35" s="149">
        <f t="shared" si="11"/>
        <v>0</v>
      </c>
      <c r="BB35" s="149">
        <f t="shared" si="12"/>
        <v>0</v>
      </c>
      <c r="BD35" s="149">
        <f t="shared" si="13"/>
        <v>0</v>
      </c>
      <c r="BE35" s="149">
        <f t="shared" si="14"/>
        <v>0</v>
      </c>
      <c r="BG35" s="149">
        <f t="shared" si="15"/>
        <v>0</v>
      </c>
      <c r="BH35" s="149">
        <f t="shared" si="16"/>
        <v>0</v>
      </c>
      <c r="BJ35" s="149">
        <f t="shared" si="17"/>
        <v>0</v>
      </c>
      <c r="BK35" s="149">
        <f t="shared" si="18"/>
        <v>0</v>
      </c>
      <c r="BM35" s="149">
        <f t="shared" si="19"/>
        <v>0</v>
      </c>
      <c r="BN35" s="149">
        <f t="shared" si="20"/>
        <v>0</v>
      </c>
      <c r="BP35" s="149">
        <f t="shared" si="21"/>
        <v>0</v>
      </c>
      <c r="BQ35" s="149">
        <f t="shared" si="22"/>
        <v>0</v>
      </c>
      <c r="BS35" s="149">
        <f t="shared" si="23"/>
        <v>0</v>
      </c>
      <c r="BT35" s="149">
        <f t="shared" si="24"/>
        <v>0</v>
      </c>
      <c r="BU35" s="132">
        <f t="shared" si="25"/>
        <v>0</v>
      </c>
    </row>
    <row r="36" spans="1:73" ht="14.45" customHeight="1" x14ac:dyDescent="0.2">
      <c r="A36" s="120"/>
      <c r="B36" s="133">
        <v>26</v>
      </c>
      <c r="C36" s="128">
        <v>26</v>
      </c>
      <c r="D36" s="137">
        <f t="shared" si="26"/>
        <v>0</v>
      </c>
      <c r="E36" s="138"/>
      <c r="F36" s="134"/>
      <c r="G36" s="135"/>
      <c r="H36" s="136"/>
      <c r="I36" s="135"/>
      <c r="J36" s="136"/>
      <c r="K36" s="135"/>
      <c r="L36" s="136"/>
      <c r="M36" s="135"/>
      <c r="N36" s="136"/>
      <c r="O36" s="135"/>
      <c r="P36" s="136"/>
      <c r="Q36" s="135"/>
      <c r="R36" s="136"/>
      <c r="S36" s="135"/>
      <c r="T36" s="136"/>
      <c r="U36" s="135"/>
      <c r="V36" s="136"/>
      <c r="W36" s="135"/>
      <c r="X36" s="136"/>
      <c r="Y36" s="135"/>
      <c r="Z36" s="136"/>
      <c r="AA36" s="135"/>
      <c r="AB36" s="136"/>
      <c r="AC36" s="135"/>
      <c r="AD36" s="120"/>
      <c r="AH36" s="132">
        <v>24</v>
      </c>
      <c r="AI36" s="132">
        <v>24</v>
      </c>
      <c r="AJ36" s="132">
        <v>24</v>
      </c>
      <c r="AL36" s="149">
        <f t="shared" si="1"/>
        <v>0</v>
      </c>
      <c r="AM36" s="149">
        <f t="shared" si="2"/>
        <v>0</v>
      </c>
      <c r="AO36" s="149">
        <f t="shared" si="3"/>
        <v>0</v>
      </c>
      <c r="AP36" s="149">
        <f t="shared" si="4"/>
        <v>0</v>
      </c>
      <c r="AR36" s="149">
        <f t="shared" si="5"/>
        <v>0</v>
      </c>
      <c r="AS36" s="149">
        <f t="shared" si="6"/>
        <v>0</v>
      </c>
      <c r="AU36" s="149">
        <f t="shared" si="7"/>
        <v>0</v>
      </c>
      <c r="AV36" s="149">
        <f t="shared" si="8"/>
        <v>0</v>
      </c>
      <c r="AX36" s="149">
        <f t="shared" si="9"/>
        <v>0</v>
      </c>
      <c r="AY36" s="149">
        <f t="shared" si="10"/>
        <v>0</v>
      </c>
      <c r="BA36" s="149">
        <f t="shared" si="11"/>
        <v>0</v>
      </c>
      <c r="BB36" s="149">
        <f t="shared" si="12"/>
        <v>0</v>
      </c>
      <c r="BD36" s="149">
        <f t="shared" si="13"/>
        <v>0</v>
      </c>
      <c r="BE36" s="149">
        <f t="shared" si="14"/>
        <v>0</v>
      </c>
      <c r="BG36" s="149">
        <f t="shared" si="15"/>
        <v>0</v>
      </c>
      <c r="BH36" s="149">
        <f t="shared" si="16"/>
        <v>0</v>
      </c>
      <c r="BJ36" s="149">
        <f t="shared" si="17"/>
        <v>0</v>
      </c>
      <c r="BK36" s="149">
        <f t="shared" si="18"/>
        <v>0</v>
      </c>
      <c r="BM36" s="149">
        <f t="shared" si="19"/>
        <v>0</v>
      </c>
      <c r="BN36" s="149">
        <f t="shared" si="20"/>
        <v>0</v>
      </c>
      <c r="BP36" s="149">
        <f t="shared" si="21"/>
        <v>0</v>
      </c>
      <c r="BQ36" s="149">
        <f t="shared" si="22"/>
        <v>0</v>
      </c>
      <c r="BS36" s="149">
        <f t="shared" si="23"/>
        <v>0</v>
      </c>
      <c r="BT36" s="149">
        <f t="shared" si="24"/>
        <v>0</v>
      </c>
      <c r="BU36" s="132">
        <f t="shared" si="25"/>
        <v>0</v>
      </c>
    </row>
    <row r="37" spans="1:73" ht="14.45" customHeight="1" x14ac:dyDescent="0.2">
      <c r="A37" s="120"/>
      <c r="B37" s="133">
        <v>27</v>
      </c>
      <c r="C37" s="128">
        <v>27</v>
      </c>
      <c r="D37" s="137">
        <f t="shared" si="26"/>
        <v>0</v>
      </c>
      <c r="E37" s="138"/>
      <c r="F37" s="134"/>
      <c r="G37" s="135"/>
      <c r="H37" s="136"/>
      <c r="I37" s="135"/>
      <c r="J37" s="136"/>
      <c r="K37" s="135"/>
      <c r="L37" s="136"/>
      <c r="M37" s="135"/>
      <c r="N37" s="136"/>
      <c r="O37" s="135"/>
      <c r="P37" s="136"/>
      <c r="Q37" s="135"/>
      <c r="R37" s="136"/>
      <c r="S37" s="135"/>
      <c r="T37" s="136"/>
      <c r="U37" s="135"/>
      <c r="V37" s="136"/>
      <c r="W37" s="135"/>
      <c r="X37" s="136"/>
      <c r="Y37" s="135"/>
      <c r="Z37" s="136"/>
      <c r="AA37" s="135"/>
      <c r="AB37" s="136"/>
      <c r="AC37" s="135"/>
      <c r="AD37" s="120"/>
      <c r="AH37" s="132">
        <v>25</v>
      </c>
      <c r="AI37" s="132">
        <v>25</v>
      </c>
      <c r="AJ37" s="132">
        <v>25</v>
      </c>
      <c r="AL37" s="149">
        <f t="shared" si="1"/>
        <v>0</v>
      </c>
      <c r="AM37" s="149">
        <f t="shared" si="2"/>
        <v>0</v>
      </c>
      <c r="AO37" s="149">
        <f t="shared" si="3"/>
        <v>0</v>
      </c>
      <c r="AP37" s="149">
        <f t="shared" si="4"/>
        <v>0</v>
      </c>
      <c r="AR37" s="149">
        <f t="shared" si="5"/>
        <v>0</v>
      </c>
      <c r="AS37" s="149">
        <f t="shared" si="6"/>
        <v>0</v>
      </c>
      <c r="AU37" s="149">
        <f t="shared" si="7"/>
        <v>0</v>
      </c>
      <c r="AV37" s="149">
        <f t="shared" si="8"/>
        <v>0</v>
      </c>
      <c r="AX37" s="149">
        <f t="shared" si="9"/>
        <v>0</v>
      </c>
      <c r="AY37" s="149">
        <f t="shared" si="10"/>
        <v>0</v>
      </c>
      <c r="BA37" s="149">
        <f t="shared" si="11"/>
        <v>0</v>
      </c>
      <c r="BB37" s="149">
        <f t="shared" si="12"/>
        <v>0</v>
      </c>
      <c r="BD37" s="149">
        <f t="shared" si="13"/>
        <v>0</v>
      </c>
      <c r="BE37" s="149">
        <f t="shared" si="14"/>
        <v>0</v>
      </c>
      <c r="BG37" s="149">
        <f t="shared" si="15"/>
        <v>0</v>
      </c>
      <c r="BH37" s="149">
        <f t="shared" si="16"/>
        <v>0</v>
      </c>
      <c r="BJ37" s="149">
        <f t="shared" si="17"/>
        <v>0</v>
      </c>
      <c r="BK37" s="149">
        <f t="shared" si="18"/>
        <v>0</v>
      </c>
      <c r="BM37" s="149">
        <f t="shared" si="19"/>
        <v>0</v>
      </c>
      <c r="BN37" s="149">
        <f t="shared" si="20"/>
        <v>0</v>
      </c>
      <c r="BP37" s="149">
        <f t="shared" si="21"/>
        <v>0</v>
      </c>
      <c r="BQ37" s="149">
        <f t="shared" si="22"/>
        <v>0</v>
      </c>
      <c r="BS37" s="149">
        <f t="shared" si="23"/>
        <v>0</v>
      </c>
      <c r="BT37" s="149">
        <f t="shared" si="24"/>
        <v>0</v>
      </c>
      <c r="BU37" s="132">
        <f t="shared" si="25"/>
        <v>0</v>
      </c>
    </row>
    <row r="38" spans="1:73" ht="14.45" customHeight="1" x14ac:dyDescent="0.2">
      <c r="A38" s="120"/>
      <c r="B38" s="133">
        <v>28</v>
      </c>
      <c r="C38" s="128">
        <v>28</v>
      </c>
      <c r="D38" s="137">
        <f t="shared" si="26"/>
        <v>0</v>
      </c>
      <c r="E38" s="138"/>
      <c r="F38" s="134"/>
      <c r="G38" s="135"/>
      <c r="H38" s="136"/>
      <c r="I38" s="135"/>
      <c r="J38" s="136"/>
      <c r="K38" s="135"/>
      <c r="L38" s="136"/>
      <c r="M38" s="135"/>
      <c r="N38" s="136"/>
      <c r="O38" s="135"/>
      <c r="P38" s="136"/>
      <c r="Q38" s="135"/>
      <c r="R38" s="136"/>
      <c r="S38" s="135"/>
      <c r="T38" s="136"/>
      <c r="U38" s="135"/>
      <c r="V38" s="136"/>
      <c r="W38" s="135"/>
      <c r="X38" s="136"/>
      <c r="Y38" s="135"/>
      <c r="Z38" s="136"/>
      <c r="AA38" s="135"/>
      <c r="AB38" s="136"/>
      <c r="AC38" s="135"/>
      <c r="AD38" s="120"/>
      <c r="AH38" s="132"/>
      <c r="AI38" s="132"/>
      <c r="AJ38" s="132"/>
      <c r="AL38" s="149">
        <f t="shared" si="1"/>
        <v>0</v>
      </c>
      <c r="AM38" s="149">
        <f t="shared" si="2"/>
        <v>0</v>
      </c>
      <c r="AO38" s="149">
        <f t="shared" si="3"/>
        <v>0</v>
      </c>
      <c r="AP38" s="149">
        <f t="shared" si="4"/>
        <v>0</v>
      </c>
      <c r="AR38" s="149">
        <f t="shared" si="5"/>
        <v>0</v>
      </c>
      <c r="AS38" s="149">
        <f t="shared" si="6"/>
        <v>0</v>
      </c>
      <c r="AU38" s="149">
        <f t="shared" si="7"/>
        <v>0</v>
      </c>
      <c r="AV38" s="149">
        <f t="shared" si="8"/>
        <v>0</v>
      </c>
      <c r="AX38" s="149">
        <f t="shared" si="9"/>
        <v>0</v>
      </c>
      <c r="AY38" s="149">
        <f t="shared" si="10"/>
        <v>0</v>
      </c>
      <c r="BA38" s="149">
        <f t="shared" si="11"/>
        <v>0</v>
      </c>
      <c r="BB38" s="149">
        <f t="shared" si="12"/>
        <v>0</v>
      </c>
      <c r="BD38" s="149">
        <f t="shared" si="13"/>
        <v>0</v>
      </c>
      <c r="BE38" s="149">
        <f t="shared" si="14"/>
        <v>0</v>
      </c>
      <c r="BG38" s="149">
        <f t="shared" si="15"/>
        <v>0</v>
      </c>
      <c r="BH38" s="149">
        <f t="shared" si="16"/>
        <v>0</v>
      </c>
      <c r="BJ38" s="149">
        <f t="shared" si="17"/>
        <v>0</v>
      </c>
      <c r="BK38" s="149">
        <f t="shared" si="18"/>
        <v>0</v>
      </c>
      <c r="BM38" s="149">
        <f t="shared" si="19"/>
        <v>0</v>
      </c>
      <c r="BN38" s="149">
        <f t="shared" si="20"/>
        <v>0</v>
      </c>
      <c r="BP38" s="149">
        <f t="shared" si="21"/>
        <v>0</v>
      </c>
      <c r="BQ38" s="149">
        <f t="shared" si="22"/>
        <v>0</v>
      </c>
      <c r="BS38" s="149">
        <f t="shared" si="23"/>
        <v>0</v>
      </c>
      <c r="BT38" s="149">
        <f t="shared" si="24"/>
        <v>0</v>
      </c>
      <c r="BU38" s="132">
        <f t="shared" si="25"/>
        <v>0</v>
      </c>
    </row>
    <row r="39" spans="1:73" ht="14.45" customHeight="1" x14ac:dyDescent="0.2">
      <c r="A39" s="120"/>
      <c r="B39" s="133">
        <v>29</v>
      </c>
      <c r="C39" s="128">
        <v>29</v>
      </c>
      <c r="D39" s="139">
        <f t="shared" si="26"/>
        <v>0</v>
      </c>
      <c r="E39" s="138"/>
      <c r="F39" s="134"/>
      <c r="G39" s="135"/>
      <c r="H39" s="136"/>
      <c r="I39" s="135"/>
      <c r="J39" s="136"/>
      <c r="K39" s="135"/>
      <c r="L39" s="136"/>
      <c r="M39" s="135"/>
      <c r="N39" s="136"/>
      <c r="O39" s="135"/>
      <c r="P39" s="136"/>
      <c r="Q39" s="135"/>
      <c r="R39" s="136"/>
      <c r="S39" s="135"/>
      <c r="T39" s="136"/>
      <c r="U39" s="135"/>
      <c r="V39" s="136"/>
      <c r="W39" s="135"/>
      <c r="X39" s="136"/>
      <c r="Y39" s="135"/>
      <c r="Z39" s="136"/>
      <c r="AA39" s="135"/>
      <c r="AB39" s="136"/>
      <c r="AC39" s="135"/>
      <c r="AD39" s="120"/>
      <c r="AH39" s="132">
        <v>26</v>
      </c>
      <c r="AI39" s="132">
        <v>26</v>
      </c>
      <c r="AJ39" s="132">
        <v>26</v>
      </c>
      <c r="AL39" s="149">
        <f t="shared" si="1"/>
        <v>0</v>
      </c>
      <c r="AM39" s="149">
        <f t="shared" si="2"/>
        <v>0</v>
      </c>
      <c r="AO39" s="149">
        <f t="shared" si="3"/>
        <v>0</v>
      </c>
      <c r="AP39" s="149">
        <f t="shared" si="4"/>
        <v>0</v>
      </c>
      <c r="AR39" s="149">
        <f t="shared" si="5"/>
        <v>0</v>
      </c>
      <c r="AS39" s="149">
        <f t="shared" si="6"/>
        <v>0</v>
      </c>
      <c r="AU39" s="149">
        <f t="shared" si="7"/>
        <v>0</v>
      </c>
      <c r="AV39" s="149">
        <f t="shared" si="8"/>
        <v>0</v>
      </c>
      <c r="AX39" s="149">
        <f t="shared" si="9"/>
        <v>0</v>
      </c>
      <c r="AY39" s="149">
        <f t="shared" si="10"/>
        <v>0</v>
      </c>
      <c r="BA39" s="149">
        <f t="shared" si="11"/>
        <v>0</v>
      </c>
      <c r="BB39" s="149">
        <f t="shared" si="12"/>
        <v>0</v>
      </c>
      <c r="BD39" s="149">
        <f t="shared" si="13"/>
        <v>0</v>
      </c>
      <c r="BE39" s="149">
        <f t="shared" si="14"/>
        <v>0</v>
      </c>
      <c r="BG39" s="149">
        <f t="shared" si="15"/>
        <v>0</v>
      </c>
      <c r="BH39" s="149">
        <f t="shared" si="16"/>
        <v>0</v>
      </c>
      <c r="BJ39" s="149">
        <f t="shared" si="17"/>
        <v>0</v>
      </c>
      <c r="BK39" s="149">
        <f t="shared" si="18"/>
        <v>0</v>
      </c>
      <c r="BM39" s="149">
        <f t="shared" si="19"/>
        <v>0</v>
      </c>
      <c r="BN39" s="149">
        <f t="shared" si="20"/>
        <v>0</v>
      </c>
      <c r="BP39" s="149">
        <f t="shared" si="21"/>
        <v>0</v>
      </c>
      <c r="BQ39" s="149">
        <f t="shared" si="22"/>
        <v>0</v>
      </c>
      <c r="BS39" s="149">
        <f t="shared" si="23"/>
        <v>0</v>
      </c>
      <c r="BT39" s="149">
        <f t="shared" si="24"/>
        <v>0</v>
      </c>
      <c r="BU39" s="132">
        <f t="shared" si="25"/>
        <v>0</v>
      </c>
    </row>
    <row r="40" spans="1:73" ht="14.45" customHeight="1" x14ac:dyDescent="0.2">
      <c r="A40" s="120"/>
      <c r="B40" s="133">
        <v>30</v>
      </c>
      <c r="C40" s="128">
        <v>30</v>
      </c>
      <c r="D40" s="137">
        <f t="shared" si="26"/>
        <v>0</v>
      </c>
      <c r="E40" s="138"/>
      <c r="F40" s="134"/>
      <c r="G40" s="135"/>
      <c r="H40" s="136"/>
      <c r="I40" s="135"/>
      <c r="J40" s="136"/>
      <c r="K40" s="135"/>
      <c r="L40" s="136"/>
      <c r="M40" s="135"/>
      <c r="N40" s="136"/>
      <c r="O40" s="135"/>
      <c r="P40" s="136"/>
      <c r="Q40" s="135"/>
      <c r="R40" s="136"/>
      <c r="S40" s="135"/>
      <c r="T40" s="136"/>
      <c r="U40" s="135"/>
      <c r="V40" s="136"/>
      <c r="W40" s="135"/>
      <c r="X40" s="136"/>
      <c r="Y40" s="135"/>
      <c r="Z40" s="136"/>
      <c r="AA40" s="135"/>
      <c r="AB40" s="136"/>
      <c r="AC40" s="135"/>
      <c r="AD40" s="120"/>
      <c r="AH40" s="132">
        <v>27</v>
      </c>
      <c r="AI40" s="132">
        <v>27</v>
      </c>
      <c r="AJ40" s="132">
        <v>27</v>
      </c>
      <c r="AL40" s="149">
        <f t="shared" si="1"/>
        <v>0</v>
      </c>
      <c r="AM40" s="149">
        <f t="shared" si="2"/>
        <v>0</v>
      </c>
      <c r="AO40" s="149">
        <f t="shared" si="3"/>
        <v>0</v>
      </c>
      <c r="AP40" s="149">
        <f t="shared" si="4"/>
        <v>0</v>
      </c>
      <c r="AR40" s="149">
        <f t="shared" si="5"/>
        <v>0</v>
      </c>
      <c r="AS40" s="149">
        <f t="shared" si="6"/>
        <v>0</v>
      </c>
      <c r="AU40" s="149">
        <f t="shared" si="7"/>
        <v>0</v>
      </c>
      <c r="AV40" s="149">
        <f t="shared" si="8"/>
        <v>0</v>
      </c>
      <c r="AX40" s="149">
        <f t="shared" si="9"/>
        <v>0</v>
      </c>
      <c r="AY40" s="149">
        <f t="shared" si="10"/>
        <v>0</v>
      </c>
      <c r="BA40" s="149">
        <f t="shared" si="11"/>
        <v>0</v>
      </c>
      <c r="BB40" s="149">
        <f t="shared" si="12"/>
        <v>0</v>
      </c>
      <c r="BD40" s="149">
        <f t="shared" si="13"/>
        <v>0</v>
      </c>
      <c r="BE40" s="149">
        <f t="shared" si="14"/>
        <v>0</v>
      </c>
      <c r="BG40" s="149">
        <f t="shared" si="15"/>
        <v>0</v>
      </c>
      <c r="BH40" s="149">
        <f t="shared" si="16"/>
        <v>0</v>
      </c>
      <c r="BJ40" s="149">
        <f t="shared" si="17"/>
        <v>0</v>
      </c>
      <c r="BK40" s="149">
        <f t="shared" si="18"/>
        <v>0</v>
      </c>
      <c r="BM40" s="149">
        <f t="shared" si="19"/>
        <v>0</v>
      </c>
      <c r="BN40" s="149">
        <f t="shared" si="20"/>
        <v>0</v>
      </c>
      <c r="BP40" s="149">
        <f t="shared" si="21"/>
        <v>0</v>
      </c>
      <c r="BQ40" s="149">
        <f t="shared" si="22"/>
        <v>0</v>
      </c>
      <c r="BS40" s="149">
        <f t="shared" si="23"/>
        <v>0</v>
      </c>
      <c r="BT40" s="149">
        <f t="shared" si="24"/>
        <v>0</v>
      </c>
      <c r="BU40" s="132">
        <f t="shared" si="25"/>
        <v>0</v>
      </c>
    </row>
    <row r="41" spans="1:73" ht="14.45" customHeight="1" x14ac:dyDescent="0.2">
      <c r="A41" s="120"/>
      <c r="B41" s="141">
        <v>31</v>
      </c>
      <c r="C41" s="142">
        <v>31</v>
      </c>
      <c r="D41" s="143">
        <f t="shared" si="26"/>
        <v>0</v>
      </c>
      <c r="E41" s="144"/>
      <c r="F41" s="145"/>
      <c r="G41" s="146"/>
      <c r="H41" s="147"/>
      <c r="I41" s="146"/>
      <c r="J41" s="147"/>
      <c r="K41" s="146"/>
      <c r="L41" s="147"/>
      <c r="M41" s="146"/>
      <c r="N41" s="147"/>
      <c r="O41" s="146"/>
      <c r="P41" s="147"/>
      <c r="Q41" s="146"/>
      <c r="R41" s="147"/>
      <c r="S41" s="146"/>
      <c r="T41" s="147"/>
      <c r="U41" s="146"/>
      <c r="V41" s="147"/>
      <c r="W41" s="146"/>
      <c r="X41" s="147"/>
      <c r="Y41" s="146"/>
      <c r="Z41" s="147"/>
      <c r="AA41" s="146"/>
      <c r="AB41" s="147"/>
      <c r="AC41" s="146"/>
      <c r="AD41" s="120"/>
      <c r="AH41" s="132">
        <v>28</v>
      </c>
      <c r="AI41" s="132">
        <v>28</v>
      </c>
      <c r="AJ41" s="132">
        <v>28</v>
      </c>
      <c r="AL41" s="149">
        <f t="shared" si="1"/>
        <v>0</v>
      </c>
      <c r="AM41" s="149">
        <f t="shared" si="2"/>
        <v>0</v>
      </c>
      <c r="AO41" s="149">
        <f t="shared" si="3"/>
        <v>0</v>
      </c>
      <c r="AP41" s="149">
        <f t="shared" si="4"/>
        <v>0</v>
      </c>
      <c r="AR41" s="149">
        <f t="shared" si="5"/>
        <v>0</v>
      </c>
      <c r="AS41" s="149">
        <f t="shared" si="6"/>
        <v>0</v>
      </c>
      <c r="AU41" s="149">
        <f t="shared" si="7"/>
        <v>0</v>
      </c>
      <c r="AV41" s="149">
        <f t="shared" si="8"/>
        <v>0</v>
      </c>
      <c r="AX41" s="149">
        <f t="shared" si="9"/>
        <v>0</v>
      </c>
      <c r="AY41" s="149">
        <f t="shared" si="10"/>
        <v>0</v>
      </c>
      <c r="BA41" s="149">
        <f t="shared" si="11"/>
        <v>0</v>
      </c>
      <c r="BB41" s="149">
        <f t="shared" si="12"/>
        <v>0</v>
      </c>
      <c r="BD41" s="149">
        <f t="shared" si="13"/>
        <v>0</v>
      </c>
      <c r="BE41" s="149">
        <f t="shared" si="14"/>
        <v>0</v>
      </c>
      <c r="BG41" s="149">
        <f t="shared" si="15"/>
        <v>0</v>
      </c>
      <c r="BH41" s="149">
        <f t="shared" si="16"/>
        <v>0</v>
      </c>
      <c r="BJ41" s="149">
        <f t="shared" si="17"/>
        <v>0</v>
      </c>
      <c r="BK41" s="149">
        <f t="shared" si="18"/>
        <v>0</v>
      </c>
      <c r="BM41" s="149">
        <f t="shared" si="19"/>
        <v>0</v>
      </c>
      <c r="BN41" s="149">
        <f t="shared" si="20"/>
        <v>0</v>
      </c>
      <c r="BP41" s="149">
        <f t="shared" si="21"/>
        <v>0</v>
      </c>
      <c r="BQ41" s="149">
        <f t="shared" si="22"/>
        <v>0</v>
      </c>
      <c r="BS41" s="149">
        <f t="shared" si="23"/>
        <v>0</v>
      </c>
      <c r="BT41" s="149">
        <f t="shared" si="24"/>
        <v>0</v>
      </c>
      <c r="BU41" s="132">
        <f t="shared" si="25"/>
        <v>0</v>
      </c>
    </row>
    <row r="42" spans="1:73" ht="12.75" x14ac:dyDescent="0.2">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H42" s="132">
        <v>29</v>
      </c>
      <c r="AI42" s="132">
        <v>29</v>
      </c>
      <c r="AJ42" s="132">
        <v>29</v>
      </c>
      <c r="BD42" s="152"/>
      <c r="BU42" s="132">
        <f>SUM(BU11:BU41)</f>
        <v>0</v>
      </c>
    </row>
    <row r="43" spans="1:73" ht="12.75" x14ac:dyDescent="0.2">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H43" s="132">
        <v>30</v>
      </c>
      <c r="AI43" s="132">
        <v>30</v>
      </c>
      <c r="AJ43" s="132">
        <v>30</v>
      </c>
      <c r="AL43" s="149">
        <f>SUM(AL11:AL41)</f>
        <v>1</v>
      </c>
      <c r="BD43" s="151"/>
    </row>
    <row r="44" spans="1:73" ht="12.75" x14ac:dyDescent="0.2">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H44" s="132"/>
      <c r="AI44" s="132"/>
      <c r="AJ44" s="132"/>
      <c r="AL44" s="149">
        <v>31</v>
      </c>
      <c r="AO44" s="149">
        <v>31</v>
      </c>
      <c r="AR44" s="149">
        <v>30</v>
      </c>
      <c r="AU44" s="149">
        <v>31</v>
      </c>
      <c r="AX44" s="149">
        <v>30</v>
      </c>
      <c r="BA44" s="149">
        <v>31</v>
      </c>
      <c r="BD44" s="151">
        <v>31</v>
      </c>
      <c r="BG44" s="149">
        <v>28</v>
      </c>
      <c r="BJ44" s="149">
        <v>31</v>
      </c>
      <c r="BM44" s="149">
        <v>30</v>
      </c>
      <c r="BP44" s="149">
        <v>31</v>
      </c>
      <c r="BS44" s="149">
        <v>30</v>
      </c>
      <c r="BU44" s="117"/>
    </row>
    <row r="45" spans="1:73" ht="12.75" x14ac:dyDescent="0.2">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H45" s="132"/>
      <c r="AI45" s="132"/>
      <c r="AJ45" s="132"/>
      <c r="BD45" s="151"/>
      <c r="BS45" s="156">
        <f>BS44-BU42</f>
        <v>30</v>
      </c>
      <c r="BU45" s="117"/>
    </row>
    <row r="46" spans="1:73" ht="12.75" x14ac:dyDescent="0.2">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H46" s="132"/>
      <c r="AI46" s="132"/>
      <c r="AJ46" s="132"/>
      <c r="BD46" s="151"/>
      <c r="BS46" s="132"/>
      <c r="BU46" s="117"/>
    </row>
    <row r="47" spans="1:73" ht="12.75" x14ac:dyDescent="0.2">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H47" s="132"/>
      <c r="AI47" s="132"/>
      <c r="AJ47" s="132"/>
      <c r="BD47" s="151"/>
      <c r="BS47" s="156"/>
    </row>
    <row r="48" spans="1:73" ht="12.75" x14ac:dyDescent="0.2">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H48" s="132">
        <v>0</v>
      </c>
      <c r="AI48" s="132">
        <v>0</v>
      </c>
      <c r="AJ48" s="132">
        <v>0</v>
      </c>
    </row>
    <row r="49" spans="1:30" ht="12.75" x14ac:dyDescent="0.2">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row>
    <row r="50" spans="1:30" ht="12.75" x14ac:dyDescent="0.2">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row>
  </sheetData>
  <protectedRanges>
    <protectedRange sqref="E33:E41 Q2:AC3" name="Range1_2"/>
    <protectedRange sqref="E11:E12" name="Range1_2_1"/>
    <protectedRange sqref="E25:E28" name="Range1_2_1_3_2_2_1"/>
    <protectedRange sqref="E29:E32" name="Range1_2_1_3_2_1_1_1"/>
    <protectedRange sqref="F32:AC41" name="Range1_2_3"/>
    <protectedRange sqref="F11:AC30 G31:AC31" name="Range1_2_2_1"/>
  </protectedRanges>
  <mergeCells count="33">
    <mergeCell ref="D11:D12"/>
    <mergeCell ref="E11:E12"/>
    <mergeCell ref="L9:M9"/>
    <mergeCell ref="N9:O9"/>
    <mergeCell ref="P9:Q9"/>
    <mergeCell ref="A1:B4"/>
    <mergeCell ref="E1:K4"/>
    <mergeCell ref="Q2:AC2"/>
    <mergeCell ref="Q3:AC3"/>
    <mergeCell ref="B9:B10"/>
    <mergeCell ref="D9:D10"/>
    <mergeCell ref="E9:E10"/>
    <mergeCell ref="F9:G9"/>
    <mergeCell ref="H9:I9"/>
    <mergeCell ref="J9:K9"/>
    <mergeCell ref="X9:Y9"/>
    <mergeCell ref="Z9:AA9"/>
    <mergeCell ref="AB9:AC9"/>
    <mergeCell ref="R9:S9"/>
    <mergeCell ref="T9:U9"/>
    <mergeCell ref="V9:W9"/>
    <mergeCell ref="AL9:AM9"/>
    <mergeCell ref="AO9:AP9"/>
    <mergeCell ref="AR9:AS9"/>
    <mergeCell ref="AU9:AV9"/>
    <mergeCell ref="AX9:AY9"/>
    <mergeCell ref="BP9:BQ9"/>
    <mergeCell ref="BS9:BT9"/>
    <mergeCell ref="BA9:BB9"/>
    <mergeCell ref="BD9:BE9"/>
    <mergeCell ref="BG9:BH9"/>
    <mergeCell ref="BJ9:BK9"/>
    <mergeCell ref="BM9:BN9"/>
  </mergeCells>
  <conditionalFormatting sqref="D11 D13:D41">
    <cfRule type="cellIs" dxfId="46" priority="1" operator="between">
      <formula>$AH$26</formula>
      <formula>$AI$26</formula>
    </cfRule>
    <cfRule type="cellIs" dxfId="45" priority="2" operator="between">
      <formula>$AH$25</formula>
      <formula>$AI$25</formula>
    </cfRule>
    <cfRule type="cellIs" dxfId="44" priority="3" operator="between">
      <formula>$AH$24</formula>
      <formula>$AI$24</formula>
    </cfRule>
    <cfRule type="cellIs" dxfId="43" priority="4" operator="between">
      <formula>$AH$23</formula>
      <formula>$AI$23</formula>
    </cfRule>
    <cfRule type="cellIs" dxfId="42" priority="5" operator="between">
      <formula>$AH$22</formula>
      <formula>$AI$22</formula>
    </cfRule>
    <cfRule type="cellIs" dxfId="41" priority="6" operator="between">
      <formula>$AH$21</formula>
      <formula>$AI$21</formula>
    </cfRule>
    <cfRule type="cellIs" dxfId="40" priority="7" operator="between">
      <formula>$AH$20</formula>
      <formula>$AI$20</formula>
    </cfRule>
    <cfRule type="cellIs" dxfId="39" priority="8" operator="between">
      <formula>$AH$19</formula>
      <formula>$AI$19</formula>
    </cfRule>
    <cfRule type="cellIs" dxfId="38" priority="9" operator="between">
      <formula>$AH$17</formula>
      <formula>$AI$17</formula>
    </cfRule>
    <cfRule type="cellIs" dxfId="37" priority="10" operator="between">
      <formula>$AH$16</formula>
      <formula>$AI$16</formula>
    </cfRule>
    <cfRule type="cellIs" dxfId="36" priority="11" operator="between">
      <formula>$AH$15</formula>
      <formula>$AI$15</formula>
    </cfRule>
    <cfRule type="cellIs" dxfId="35" priority="12" operator="between">
      <formula>$AH$14</formula>
      <formula>$AI$14</formula>
    </cfRule>
    <cfRule type="cellIs" dxfId="34" priority="13" operator="between">
      <formula>$AH$13</formula>
      <formula>$AI$13</formula>
    </cfRule>
    <cfRule type="cellIs" dxfId="33" priority="14" operator="between">
      <formula>$AH$12</formula>
      <formula>$AI$12</formula>
    </cfRule>
    <cfRule type="cellIs" dxfId="32" priority="15" operator="between">
      <formula>$AH$11</formula>
      <formula>$AI$11</formula>
    </cfRule>
  </conditionalFormatting>
  <conditionalFormatting sqref="D11 D13:D41">
    <cfRule type="cellIs" dxfId="31" priority="468" operator="between">
      <formula>$AH$48</formula>
      <formula>$AI$48</formula>
    </cfRule>
    <cfRule type="cellIs" dxfId="30" priority="469" operator="between">
      <formula>#REF!</formula>
      <formula>#REF!</formula>
    </cfRule>
    <cfRule type="cellIs" dxfId="29" priority="470" operator="between">
      <formula>$AH$43</formula>
      <formula>$AI$43</formula>
    </cfRule>
    <cfRule type="cellIs" dxfId="28" priority="471" operator="between">
      <formula>$AH$42</formula>
      <formula>$AI$42</formula>
    </cfRule>
    <cfRule type="cellIs" dxfId="27" priority="472" operator="between">
      <formula>$AH$41</formula>
      <formula>$AI$41</formula>
    </cfRule>
    <cfRule type="cellIs" dxfId="26" priority="473" operator="between">
      <formula>$AH$40</formula>
      <formula>$AI$40</formula>
    </cfRule>
    <cfRule type="cellIs" dxfId="25" priority="474" operator="between">
      <formula>$AH$39</formula>
      <formula>$AI$39</formula>
    </cfRule>
    <cfRule type="cellIs" dxfId="24" priority="475" operator="between">
      <formula>$AH$37</formula>
      <formula>$AI$37</formula>
    </cfRule>
    <cfRule type="cellIs" dxfId="23" priority="476" operator="between">
      <formula>$AH$36</formula>
      <formula>$AI$36</formula>
    </cfRule>
    <cfRule type="cellIs" dxfId="22" priority="477" operator="between">
      <formula>$AH$35</formula>
      <formula>$AI$35</formula>
    </cfRule>
    <cfRule type="cellIs" dxfId="21" priority="478" operator="between">
      <formula>$AH$34</formula>
      <formula>$AI$34</formula>
    </cfRule>
    <cfRule type="cellIs" dxfId="20" priority="479" operator="between">
      <formula>$AH$33</formula>
      <formula>$AI$33</formula>
    </cfRule>
    <cfRule type="cellIs" dxfId="19" priority="480" operator="between">
      <formula>$AH$32</formula>
      <formula>$AI$32</formula>
    </cfRule>
    <cfRule type="cellIs" dxfId="18" priority="481" operator="between">
      <formula>$AH$31</formula>
      <formula>$AI$31</formula>
    </cfRule>
    <cfRule type="cellIs" dxfId="17" priority="482" operator="between">
      <formula>$AH$30</formula>
      <formula>$AI$30</formula>
    </cfRule>
    <cfRule type="cellIs" dxfId="16" priority="483" operator="between">
      <formula>$AH$29</formula>
      <formula>$AI$29</formula>
    </cfRule>
    <cfRule type="cellIs" dxfId="15" priority="484" operator="between">
      <formula>$AH$27</formula>
      <formula>$AI$27</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499984740745262"/>
  </sheetPr>
  <dimension ref="B2:H43"/>
  <sheetViews>
    <sheetView showGridLines="0" showRowColHeaders="0" zoomScaleNormal="100" workbookViewId="0">
      <selection activeCell="E9" sqref="E9:G9"/>
    </sheetView>
  </sheetViews>
  <sheetFormatPr defaultRowHeight="12.75" x14ac:dyDescent="0.2"/>
  <cols>
    <col min="1" max="1" width="9.140625" style="286"/>
    <col min="2" max="2" width="4.85546875" style="286" customWidth="1"/>
    <col min="3" max="3" width="27.5703125" style="286" customWidth="1"/>
    <col min="4" max="4" width="1.5703125" style="286" bestFit="1" customWidth="1"/>
    <col min="5" max="7" width="14.28515625" style="286" customWidth="1"/>
    <col min="8" max="8" width="21.85546875" style="286" customWidth="1"/>
    <col min="9" max="16384" width="9.140625" style="286"/>
  </cols>
  <sheetData>
    <row r="2" spans="2:8" ht="20.25" x14ac:dyDescent="0.2">
      <c r="B2" s="407" t="s">
        <v>167</v>
      </c>
      <c r="C2" s="407"/>
      <c r="D2" s="407"/>
      <c r="E2" s="407"/>
      <c r="F2" s="407"/>
      <c r="G2" s="407"/>
      <c r="H2" s="407"/>
    </row>
    <row r="4" spans="2:8" ht="18.75" customHeight="1" x14ac:dyDescent="0.2">
      <c r="C4" s="287" t="s">
        <v>2</v>
      </c>
      <c r="D4" s="288" t="s">
        <v>7</v>
      </c>
      <c r="E4" s="408" t="str">
        <f>IF('DATA AWAL'!$D$4="","",'DATA AWAL'!$D$4)</f>
        <v>SMAN 2 PURWOKERTO</v>
      </c>
      <c r="F4" s="408"/>
      <c r="G4" s="408"/>
    </row>
    <row r="5" spans="2:8" ht="18.75" customHeight="1" x14ac:dyDescent="0.2">
      <c r="C5" s="287" t="s">
        <v>5</v>
      </c>
      <c r="D5" s="288" t="s">
        <v>7</v>
      </c>
      <c r="E5" s="408" t="str">
        <f>IF('DATA AWAL'!$D$5="","",'DATA AWAL'!$D$5)</f>
        <v>LANGGENG HADI P.</v>
      </c>
      <c r="F5" s="408"/>
      <c r="G5" s="408"/>
    </row>
    <row r="6" spans="2:8" ht="18.75" customHeight="1" x14ac:dyDescent="0.2">
      <c r="C6" s="287" t="s">
        <v>6</v>
      </c>
      <c r="D6" s="288" t="s">
        <v>7</v>
      </c>
      <c r="E6" s="408" t="str">
        <f>IF('DATA AWAL'!$D$6="","",'DATA AWAL'!$D$6)</f>
        <v>196906281992031006</v>
      </c>
      <c r="F6" s="408"/>
      <c r="G6" s="408"/>
    </row>
    <row r="7" spans="2:8" ht="18.75" customHeight="1" x14ac:dyDescent="0.2">
      <c r="C7" s="287" t="s">
        <v>3</v>
      </c>
      <c r="D7" s="288" t="s">
        <v>7</v>
      </c>
      <c r="E7" s="303" t="str">
        <f>IF('DATA AWAL'!$D$7="","",'DATA AWAL'!$D$7)</f>
        <v>Antropologi</v>
      </c>
      <c r="F7" s="303"/>
      <c r="G7" s="303"/>
      <c r="H7" s="289"/>
    </row>
    <row r="8" spans="2:8" ht="18.75" customHeight="1" x14ac:dyDescent="0.2">
      <c r="C8" s="287" t="s">
        <v>14</v>
      </c>
      <c r="D8" s="288" t="s">
        <v>7</v>
      </c>
      <c r="E8" s="408" t="str">
        <f>IF('DATA AWAL'!$D$8="","",'DATA AWAL'!$D$8)</f>
        <v>XI</v>
      </c>
      <c r="F8" s="408"/>
      <c r="G8" s="408"/>
    </row>
    <row r="9" spans="2:8" ht="18.75" customHeight="1" x14ac:dyDescent="0.2">
      <c r="C9" s="287" t="s">
        <v>13</v>
      </c>
      <c r="D9" s="288" t="s">
        <v>7</v>
      </c>
      <c r="E9" s="408" t="str">
        <f>IF('DATA AWAL'!$D$9="","",'DATA AWAL'!$D$9)</f>
        <v>BAHASA</v>
      </c>
      <c r="F9" s="408"/>
      <c r="G9" s="408"/>
    </row>
    <row r="10" spans="2:8" ht="18.75" customHeight="1" x14ac:dyDescent="0.2">
      <c r="C10" s="287" t="s">
        <v>4</v>
      </c>
      <c r="D10" s="288" t="s">
        <v>7</v>
      </c>
      <c r="E10" s="408" t="str">
        <f>IF('DATA AWAL'!$D$10="","",'DATA AWAL'!$D$10)</f>
        <v>2017-2018</v>
      </c>
      <c r="F10" s="408"/>
      <c r="G10" s="408"/>
    </row>
    <row r="13" spans="2:8" ht="15.75" x14ac:dyDescent="0.2">
      <c r="B13" s="290" t="s">
        <v>15</v>
      </c>
      <c r="C13" s="291" t="s">
        <v>16</v>
      </c>
    </row>
    <row r="14" spans="2:8" ht="15.75" x14ac:dyDescent="0.2">
      <c r="C14" s="292"/>
    </row>
    <row r="16" spans="2:8" ht="15" customHeight="1" x14ac:dyDescent="0.2">
      <c r="B16" s="402" t="s">
        <v>8</v>
      </c>
      <c r="C16" s="402" t="s">
        <v>9</v>
      </c>
      <c r="D16" s="402"/>
      <c r="E16" s="402" t="s">
        <v>89</v>
      </c>
      <c r="F16" s="402"/>
      <c r="G16" s="402"/>
      <c r="H16" s="402" t="s">
        <v>0</v>
      </c>
    </row>
    <row r="17" spans="2:8" ht="15" customHeight="1" thickBot="1" x14ac:dyDescent="0.25">
      <c r="B17" s="403"/>
      <c r="C17" s="403"/>
      <c r="D17" s="403"/>
      <c r="E17" s="293" t="s">
        <v>10</v>
      </c>
      <c r="F17" s="293" t="s">
        <v>11</v>
      </c>
      <c r="G17" s="293" t="s">
        <v>12</v>
      </c>
      <c r="H17" s="403"/>
    </row>
    <row r="18" spans="2:8" ht="22.5" customHeight="1" thickTop="1" x14ac:dyDescent="0.2">
      <c r="B18" s="294">
        <v>1</v>
      </c>
      <c r="C18" s="404" t="s">
        <v>77</v>
      </c>
      <c r="D18" s="404"/>
      <c r="E18" s="295">
        <v>10</v>
      </c>
      <c r="F18" s="295">
        <v>8</v>
      </c>
      <c r="G18" s="304">
        <f>E18-F18</f>
        <v>2</v>
      </c>
      <c r="H18" s="297"/>
    </row>
    <row r="19" spans="2:8" ht="22.5" customHeight="1" x14ac:dyDescent="0.2">
      <c r="B19" s="298">
        <f>IF(C19="","",B18+1)</f>
        <v>2</v>
      </c>
      <c r="C19" s="405" t="s">
        <v>78</v>
      </c>
      <c r="D19" s="405"/>
      <c r="E19" s="296">
        <v>12</v>
      </c>
      <c r="F19" s="296">
        <f>DATA!AO43</f>
        <v>0</v>
      </c>
      <c r="G19" s="304">
        <f>E19-F19</f>
        <v>12</v>
      </c>
      <c r="H19" s="299"/>
    </row>
    <row r="20" spans="2:8" ht="22.5" customHeight="1" x14ac:dyDescent="0.2">
      <c r="B20" s="298">
        <f>IF(C20="","",B19+1)</f>
        <v>3</v>
      </c>
      <c r="C20" s="405" t="s">
        <v>79</v>
      </c>
      <c r="D20" s="405"/>
      <c r="E20" s="296">
        <v>14</v>
      </c>
      <c r="F20" s="296">
        <f>DATA!AR43</f>
        <v>0</v>
      </c>
      <c r="G20" s="304">
        <f t="shared" ref="G20:G23" si="0">E20-F20</f>
        <v>14</v>
      </c>
      <c r="H20" s="299"/>
    </row>
    <row r="21" spans="2:8" ht="22.5" customHeight="1" x14ac:dyDescent="0.2">
      <c r="B21" s="298">
        <f>IF(C21="","",B20+1)</f>
        <v>4</v>
      </c>
      <c r="C21" s="405" t="s">
        <v>80</v>
      </c>
      <c r="D21" s="405"/>
      <c r="E21" s="296">
        <v>16</v>
      </c>
      <c r="F21" s="296">
        <f>DATA!AU43</f>
        <v>0</v>
      </c>
      <c r="G21" s="304">
        <f t="shared" si="0"/>
        <v>16</v>
      </c>
      <c r="H21" s="299"/>
    </row>
    <row r="22" spans="2:8" ht="22.5" customHeight="1" x14ac:dyDescent="0.2">
      <c r="B22" s="298">
        <f>IF(C22="","",B21+1)</f>
        <v>5</v>
      </c>
      <c r="C22" s="405" t="s">
        <v>81</v>
      </c>
      <c r="D22" s="405"/>
      <c r="E22" s="296">
        <v>18</v>
      </c>
      <c r="F22" s="296">
        <f>DATA!AX43</f>
        <v>0</v>
      </c>
      <c r="G22" s="304">
        <f t="shared" si="0"/>
        <v>18</v>
      </c>
      <c r="H22" s="299"/>
    </row>
    <row r="23" spans="2:8" ht="22.5" customHeight="1" x14ac:dyDescent="0.2">
      <c r="B23" s="298">
        <f>IF(C23="","",B22+1)</f>
        <v>6</v>
      </c>
      <c r="C23" s="405" t="s">
        <v>82</v>
      </c>
      <c r="D23" s="405"/>
      <c r="E23" s="296">
        <v>20</v>
      </c>
      <c r="F23" s="296">
        <f>DATA!BA43</f>
        <v>0</v>
      </c>
      <c r="G23" s="304">
        <f t="shared" si="0"/>
        <v>20</v>
      </c>
      <c r="H23" s="299"/>
    </row>
    <row r="24" spans="2:8" ht="22.5" customHeight="1" x14ac:dyDescent="0.2">
      <c r="B24" s="300"/>
      <c r="C24" s="406" t="s">
        <v>1</v>
      </c>
      <c r="D24" s="406"/>
      <c r="E24" s="301">
        <f>SUM(E18:E23)</f>
        <v>90</v>
      </c>
      <c r="F24" s="301">
        <f>SUM(F18:F23)</f>
        <v>8</v>
      </c>
      <c r="G24" s="305">
        <f>SUM(G18:G23)</f>
        <v>82</v>
      </c>
      <c r="H24" s="302"/>
    </row>
    <row r="27" spans="2:8" ht="15" x14ac:dyDescent="0.2">
      <c r="B27" s="402" t="s">
        <v>8</v>
      </c>
      <c r="C27" s="402" t="s">
        <v>9</v>
      </c>
      <c r="D27" s="402"/>
      <c r="E27" s="402" t="s">
        <v>90</v>
      </c>
      <c r="F27" s="402"/>
      <c r="G27" s="402"/>
      <c r="H27" s="402" t="s">
        <v>0</v>
      </c>
    </row>
    <row r="28" spans="2:8" ht="13.5" thickBot="1" x14ac:dyDescent="0.25">
      <c r="B28" s="403"/>
      <c r="C28" s="403"/>
      <c r="D28" s="403"/>
      <c r="E28" s="293" t="s">
        <v>10</v>
      </c>
      <c r="F28" s="293" t="s">
        <v>11</v>
      </c>
      <c r="G28" s="293" t="s">
        <v>12</v>
      </c>
      <c r="H28" s="403"/>
    </row>
    <row r="29" spans="2:8" ht="22.5" customHeight="1" thickTop="1" x14ac:dyDescent="0.2">
      <c r="B29" s="294">
        <f>IF(C29="","",1)</f>
        <v>1</v>
      </c>
      <c r="C29" s="404" t="s">
        <v>83</v>
      </c>
      <c r="D29" s="404"/>
      <c r="E29" s="295">
        <v>4</v>
      </c>
      <c r="F29" s="295">
        <f>DATA!BD43</f>
        <v>0</v>
      </c>
      <c r="G29" s="306">
        <f t="shared" ref="G29:G34" si="1">E29-F29</f>
        <v>4</v>
      </c>
      <c r="H29" s="297"/>
    </row>
    <row r="30" spans="2:8" ht="22.5" customHeight="1" x14ac:dyDescent="0.2">
      <c r="B30" s="298">
        <f>IF(C30="","",B29+1)</f>
        <v>2</v>
      </c>
      <c r="C30" s="405" t="s">
        <v>84</v>
      </c>
      <c r="D30" s="405"/>
      <c r="E30" s="296">
        <v>4</v>
      </c>
      <c r="F30" s="296">
        <f>DATA!BG43</f>
        <v>0</v>
      </c>
      <c r="G30" s="304">
        <f t="shared" si="1"/>
        <v>4</v>
      </c>
      <c r="H30" s="299"/>
    </row>
    <row r="31" spans="2:8" ht="22.5" customHeight="1" x14ac:dyDescent="0.2">
      <c r="B31" s="298">
        <f>IF(C31="","",B30+1)</f>
        <v>3</v>
      </c>
      <c r="C31" s="405" t="s">
        <v>85</v>
      </c>
      <c r="D31" s="405"/>
      <c r="E31" s="296">
        <v>5</v>
      </c>
      <c r="F31" s="296">
        <f>DATA!BJ43</f>
        <v>0</v>
      </c>
      <c r="G31" s="304">
        <f t="shared" si="1"/>
        <v>5</v>
      </c>
      <c r="H31" s="299"/>
    </row>
    <row r="32" spans="2:8" ht="22.5" customHeight="1" x14ac:dyDescent="0.2">
      <c r="B32" s="298">
        <f>IF(C32="","",B31+1)</f>
        <v>4</v>
      </c>
      <c r="C32" s="405" t="s">
        <v>86</v>
      </c>
      <c r="D32" s="405"/>
      <c r="E32" s="296">
        <v>4</v>
      </c>
      <c r="F32" s="296">
        <f>DATA!BM43</f>
        <v>0</v>
      </c>
      <c r="G32" s="304">
        <f t="shared" si="1"/>
        <v>4</v>
      </c>
      <c r="H32" s="299"/>
    </row>
    <row r="33" spans="2:8" ht="22.5" customHeight="1" x14ac:dyDescent="0.2">
      <c r="B33" s="298">
        <f>IF(C33="","",B32+1)</f>
        <v>5</v>
      </c>
      <c r="C33" s="405" t="s">
        <v>87</v>
      </c>
      <c r="D33" s="405"/>
      <c r="E33" s="296">
        <v>4</v>
      </c>
      <c r="F33" s="296">
        <f>DATA!BP43</f>
        <v>0</v>
      </c>
      <c r="G33" s="304">
        <f t="shared" si="1"/>
        <v>4</v>
      </c>
      <c r="H33" s="299"/>
    </row>
    <row r="34" spans="2:8" ht="22.5" customHeight="1" x14ac:dyDescent="0.2">
      <c r="B34" s="298">
        <f>IF(C34="","",B33+1)</f>
        <v>6</v>
      </c>
      <c r="C34" s="405" t="s">
        <v>88</v>
      </c>
      <c r="D34" s="405"/>
      <c r="E34" s="296">
        <v>5</v>
      </c>
      <c r="F34" s="296">
        <f>DATA!BS43</f>
        <v>0</v>
      </c>
      <c r="G34" s="304">
        <f t="shared" si="1"/>
        <v>5</v>
      </c>
      <c r="H34" s="299"/>
    </row>
    <row r="35" spans="2:8" ht="22.5" customHeight="1" x14ac:dyDescent="0.2">
      <c r="B35" s="300"/>
      <c r="C35" s="406" t="s">
        <v>1</v>
      </c>
      <c r="D35" s="406"/>
      <c r="E35" s="301">
        <f>SUM(E29:E34)</f>
        <v>26</v>
      </c>
      <c r="F35" s="301">
        <f>SUM(F29:F34)</f>
        <v>0</v>
      </c>
      <c r="G35" s="305">
        <f>SUM(G29:G34)</f>
        <v>26</v>
      </c>
      <c r="H35" s="302"/>
    </row>
    <row r="37" spans="2:8" x14ac:dyDescent="0.2">
      <c r="C37" s="307" t="str">
        <f>IF('DATA AWAL'!$D$13="","","Mengetahui,")</f>
        <v>Mengetahui,</v>
      </c>
      <c r="D37" s="307"/>
      <c r="E37" s="307"/>
      <c r="F37" s="307"/>
      <c r="G37" s="308" t="str">
        <f>IF('DATA AWAL'!$D$11="","",'DATA AWAL'!$D$11&amp;", "&amp;'DATA AWAL'!$D$12)</f>
        <v>Purwokerto, 17 Juli 2017</v>
      </c>
      <c r="H37" s="307"/>
    </row>
    <row r="38" spans="2:8" ht="30" customHeight="1" x14ac:dyDescent="0.2">
      <c r="C38" s="401" t="str">
        <f>IF('DATA AWAL'!$D$13="","",'DATA AWAL'!$B$13&amp;" "&amp;'DATA AWAL'!$D$4&amp;" ,")</f>
        <v>KEPALA SEKOLAH SMAN 2 PURWOKERTO ,</v>
      </c>
      <c r="D38" s="401"/>
      <c r="E38" s="401"/>
      <c r="F38" s="307"/>
      <c r="G38" s="401" t="str">
        <f>IF('DATA AWAL'!$B$5="","",'DATA AWAL'!$B$5&amp;" "&amp;'DATA AWAL'!$B$7&amp;" "&amp;'DATA AWAL'!$D$7&amp;",")</f>
        <v>GURU MATA PELAJARAN Antropologi,</v>
      </c>
      <c r="H38" s="401"/>
    </row>
    <row r="39" spans="2:8" x14ac:dyDescent="0.2">
      <c r="C39" s="307"/>
      <c r="D39" s="307"/>
      <c r="E39" s="307"/>
      <c r="F39" s="307"/>
      <c r="G39" s="307"/>
      <c r="H39" s="307"/>
    </row>
    <row r="40" spans="2:8" x14ac:dyDescent="0.2">
      <c r="C40" s="307"/>
      <c r="D40" s="307"/>
      <c r="E40" s="307"/>
      <c r="F40" s="307"/>
      <c r="G40" s="307"/>
      <c r="H40" s="307"/>
    </row>
    <row r="41" spans="2:8" x14ac:dyDescent="0.2">
      <c r="C41" s="307"/>
      <c r="D41" s="307"/>
      <c r="E41" s="307"/>
      <c r="F41" s="307"/>
      <c r="G41" s="307"/>
      <c r="H41" s="307"/>
    </row>
    <row r="42" spans="2:8" x14ac:dyDescent="0.2">
      <c r="C42" s="307" t="str">
        <f>IF('DATA AWAL'!$D$13="","",'DATA AWAL'!$D$13)</f>
        <v>Drs. H. TOHAR, M.Si</v>
      </c>
      <c r="D42" s="307"/>
      <c r="E42" s="307"/>
      <c r="F42" s="307"/>
      <c r="G42" s="307" t="str">
        <f>IF('DATA AWAL'!$D$5="","",'DATA AWAL'!$D$5)</f>
        <v>LANGGENG HADI P.</v>
      </c>
      <c r="H42" s="307"/>
    </row>
    <row r="43" spans="2:8" x14ac:dyDescent="0.2">
      <c r="C43" s="307" t="str">
        <f>IF('DATA AWAL'!$D$14="","",'DATA AWAL'!$B$14&amp;". "&amp;'DATA AWAL'!$D$14)</f>
        <v>NIP. 196307101994121002</v>
      </c>
      <c r="D43" s="307"/>
      <c r="E43" s="307"/>
      <c r="F43" s="307"/>
      <c r="G43" s="307" t="str">
        <f>IF('DATA AWAL'!$D$6="","",'DATA AWAL'!$B$6&amp;". "&amp;'DATA AWAL'!$D$6)</f>
        <v>NIP. 196906281992031006</v>
      </c>
      <c r="H43" s="307"/>
    </row>
  </sheetData>
  <sheetProtection algorithmName="SHA-512" hashValue="tLODfZuZvZaSbt0XCjRGLOCLR1SBQsebOSWQrZ0XYzWtOdb6xbh868qBiAuOXvnQ5GGdkuNltYTt0XQ3YNfAmQ==" saltValue="3nUZvtsAEfCcv9eWv7KXDw==" spinCount="100000" sheet="1" objects="1" scenarios="1"/>
  <mergeCells count="31">
    <mergeCell ref="C35:D35"/>
    <mergeCell ref="C29:D29"/>
    <mergeCell ref="C30:D30"/>
    <mergeCell ref="C31:D31"/>
    <mergeCell ref="C32:D32"/>
    <mergeCell ref="C33:D33"/>
    <mergeCell ref="C34:D34"/>
    <mergeCell ref="E16:G16"/>
    <mergeCell ref="B2:H2"/>
    <mergeCell ref="E4:G4"/>
    <mergeCell ref="E8:G8"/>
    <mergeCell ref="E10:G10"/>
    <mergeCell ref="E9:G9"/>
    <mergeCell ref="E5:G5"/>
    <mergeCell ref="E6:G6"/>
    <mergeCell ref="G38:H38"/>
    <mergeCell ref="C38:E38"/>
    <mergeCell ref="C16:D17"/>
    <mergeCell ref="B16:B17"/>
    <mergeCell ref="H16:H17"/>
    <mergeCell ref="C18:D18"/>
    <mergeCell ref="B27:B28"/>
    <mergeCell ref="C27:D28"/>
    <mergeCell ref="E27:G27"/>
    <mergeCell ref="H27:H28"/>
    <mergeCell ref="C19:D19"/>
    <mergeCell ref="C20:D20"/>
    <mergeCell ref="C21:D21"/>
    <mergeCell ref="C22:D22"/>
    <mergeCell ref="C23:D23"/>
    <mergeCell ref="C24:D24"/>
  </mergeCells>
  <conditionalFormatting sqref="C18:D23">
    <cfRule type="expression" dxfId="14" priority="11" stopIfTrue="1">
      <formula>NOT(ISERROR(SEARCH("",$C18)))</formula>
    </cfRule>
  </conditionalFormatting>
  <conditionalFormatting sqref="E18:G24">
    <cfRule type="expression" dxfId="13" priority="10" stopIfTrue="1">
      <formula>NOT(ISERROR(SEARCH("",E18)))</formula>
    </cfRule>
  </conditionalFormatting>
  <conditionalFormatting sqref="C29:D34">
    <cfRule type="expression" dxfId="12" priority="3" stopIfTrue="1">
      <formula>NOT(ISERROR(SEARCH("",$C29)))</formula>
    </cfRule>
  </conditionalFormatting>
  <conditionalFormatting sqref="E29:G35">
    <cfRule type="expression" dxfId="11" priority="2" stopIfTrue="1">
      <formula>NOT(ISERROR(SEARCH("",E29)))</formula>
    </cfRule>
  </conditionalFormatting>
  <conditionalFormatting sqref="E29:G34">
    <cfRule type="expression" dxfId="10" priority="1" stopIfTrue="1">
      <formula>NOT(ISERROR(SEARCH("",E29)))</formula>
    </cfRule>
  </conditionalFormatting>
  <pageMargins left="0.7" right="0.7" top="0.75" bottom="0.75" header="0.3" footer="0.3"/>
  <pageSetup orientation="landscape" horizontalDpi="4294967293"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1"/>
  </sheetPr>
  <dimension ref="A2:AU63"/>
  <sheetViews>
    <sheetView showGridLines="0" showRowColHeaders="0" zoomScale="90" zoomScaleNormal="90" zoomScaleSheetLayoutView="100" workbookViewId="0">
      <selection activeCell="F9" sqref="F9:I9"/>
    </sheetView>
  </sheetViews>
  <sheetFormatPr defaultColWidth="0" defaultRowHeight="12.75" x14ac:dyDescent="0.2"/>
  <cols>
    <col min="1" max="1" width="14.85546875" style="309" customWidth="1"/>
    <col min="2" max="2" width="5" style="309" customWidth="1"/>
    <col min="3" max="3" width="8.42578125" style="309" customWidth="1"/>
    <col min="4" max="4" width="40" style="309" customWidth="1"/>
    <col min="5" max="5" width="8.42578125" style="309" customWidth="1"/>
    <col min="6" max="6" width="49" style="309" customWidth="1"/>
    <col min="7" max="7" width="12.85546875" style="309" customWidth="1"/>
    <col min="8" max="8" width="8.42578125" style="309" customWidth="1"/>
    <col min="9" max="9" width="12.85546875" style="309" customWidth="1"/>
    <col min="10" max="10" width="8.42578125" style="309" customWidth="1"/>
    <col min="11" max="11" width="3.140625" style="309" customWidth="1"/>
    <col min="12" max="13" width="3.42578125" style="310" hidden="1" customWidth="1"/>
    <col min="14" max="14" width="3.5703125" style="311" hidden="1" customWidth="1"/>
    <col min="15" max="15" width="7" style="311" hidden="1" customWidth="1"/>
    <col min="16" max="17" width="3.5703125" style="311" hidden="1" customWidth="1"/>
    <col min="18" max="18" width="3.42578125" style="311" hidden="1" customWidth="1"/>
    <col min="19" max="19" width="3.42578125" style="312" hidden="1" customWidth="1"/>
    <col min="20" max="20" width="3.42578125" style="311" hidden="1" customWidth="1"/>
    <col min="21" max="21" width="3.42578125" style="312" hidden="1" customWidth="1"/>
    <col min="22" max="22" width="3.5703125" style="311" hidden="1" customWidth="1"/>
    <col min="23" max="23" width="7" style="311" hidden="1" customWidth="1"/>
    <col min="24" max="25" width="3.5703125" style="311" hidden="1" customWidth="1"/>
    <col min="26" max="26" width="3.42578125" style="311" hidden="1" customWidth="1"/>
    <col min="27" max="27" width="3.42578125" style="312" hidden="1" customWidth="1"/>
    <col min="28" max="28" width="3.42578125" style="311" hidden="1" customWidth="1"/>
    <col min="29" max="29" width="3.42578125" style="312" hidden="1" customWidth="1"/>
    <col min="30" max="30" width="3.5703125" style="312" hidden="1" customWidth="1"/>
    <col min="31" max="43" width="3.42578125" style="312" hidden="1" customWidth="1"/>
    <col min="44" max="47" width="3.42578125" style="313" hidden="1" customWidth="1"/>
    <col min="48" max="16384" width="3.42578125" style="310" hidden="1"/>
  </cols>
  <sheetData>
    <row r="2" spans="2:30" ht="27" x14ac:dyDescent="0.2">
      <c r="C2" s="419" t="s">
        <v>101</v>
      </c>
      <c r="D2" s="419"/>
      <c r="E2" s="419"/>
      <c r="F2" s="419"/>
      <c r="G2" s="419"/>
      <c r="H2" s="419"/>
      <c r="I2" s="419"/>
      <c r="J2" s="419"/>
    </row>
    <row r="4" spans="2:30" ht="18" customHeight="1" x14ac:dyDescent="0.2">
      <c r="D4" s="314" t="s">
        <v>2</v>
      </c>
      <c r="E4" s="315" t="s">
        <v>7</v>
      </c>
      <c r="F4" s="415" t="str">
        <f>IF('DATA AWAL'!$D$4="","",'DATA AWAL'!$D$4)</f>
        <v>SMAN 2 PURWOKERTO</v>
      </c>
      <c r="G4" s="415"/>
      <c r="H4" s="415"/>
      <c r="I4" s="415"/>
      <c r="J4" s="329"/>
    </row>
    <row r="5" spans="2:30" ht="18" customHeight="1" x14ac:dyDescent="0.2">
      <c r="D5" s="314" t="s">
        <v>5</v>
      </c>
      <c r="E5" s="315" t="s">
        <v>7</v>
      </c>
      <c r="F5" s="415" t="str">
        <f>IF('DATA AWAL'!$D$5="","",'DATA AWAL'!$D$5)</f>
        <v>LANGGENG HADI P.</v>
      </c>
      <c r="G5" s="415"/>
      <c r="H5" s="415"/>
      <c r="I5" s="415"/>
      <c r="J5" s="329"/>
    </row>
    <row r="6" spans="2:30" ht="18" customHeight="1" x14ac:dyDescent="0.2">
      <c r="D6" s="314" t="s">
        <v>6</v>
      </c>
      <c r="E6" s="315" t="s">
        <v>7</v>
      </c>
      <c r="F6" s="415" t="str">
        <f>IF('DATA AWAL'!$D$6="","",'DATA AWAL'!$D$6)</f>
        <v>196906281992031006</v>
      </c>
      <c r="G6" s="415"/>
      <c r="H6" s="415"/>
      <c r="I6" s="415"/>
      <c r="J6" s="329"/>
    </row>
    <row r="7" spans="2:30" ht="18" customHeight="1" x14ac:dyDescent="0.2">
      <c r="D7" s="314" t="s">
        <v>3</v>
      </c>
      <c r="E7" s="315" t="s">
        <v>7</v>
      </c>
      <c r="F7" s="330" t="str">
        <f>IF('DATA AWAL'!$D$7="","",'DATA AWAL'!$D$7)</f>
        <v>Antropologi</v>
      </c>
      <c r="G7" s="330"/>
      <c r="H7" s="330"/>
      <c r="I7" s="330"/>
      <c r="J7" s="330"/>
    </row>
    <row r="8" spans="2:30" ht="18" customHeight="1" x14ac:dyDescent="0.2">
      <c r="D8" s="314" t="s">
        <v>14</v>
      </c>
      <c r="E8" s="315" t="s">
        <v>7</v>
      </c>
      <c r="F8" s="415" t="str">
        <f>IF('DATA AWAL'!$D$8="","",'DATA AWAL'!$D$8)</f>
        <v>XI</v>
      </c>
      <c r="G8" s="415"/>
      <c r="H8" s="415"/>
      <c r="I8" s="415"/>
      <c r="J8" s="329"/>
    </row>
    <row r="9" spans="2:30" ht="18" customHeight="1" x14ac:dyDescent="0.2">
      <c r="D9" s="314" t="s">
        <v>13</v>
      </c>
      <c r="E9" s="315" t="s">
        <v>7</v>
      </c>
      <c r="F9" s="415" t="str">
        <f>IF('DATA AWAL'!$D$9="","",'DATA AWAL'!$D$9)</f>
        <v>BAHASA</v>
      </c>
      <c r="G9" s="415"/>
      <c r="H9" s="415"/>
      <c r="I9" s="415"/>
      <c r="J9" s="329"/>
    </row>
    <row r="10" spans="2:30" ht="18" customHeight="1" x14ac:dyDescent="0.2">
      <c r="D10" s="314" t="s">
        <v>4</v>
      </c>
      <c r="E10" s="315" t="s">
        <v>7</v>
      </c>
      <c r="F10" s="415" t="str">
        <f>IF('DATA AWAL'!$D$10="","",'DATA AWAL'!$D$10)</f>
        <v>2017-2018</v>
      </c>
      <c r="G10" s="415"/>
      <c r="H10" s="415"/>
      <c r="I10" s="415"/>
      <c r="J10" s="329"/>
    </row>
    <row r="11" spans="2:30" ht="71.25" customHeight="1" x14ac:dyDescent="0.2">
      <c r="D11" s="316" t="s">
        <v>182</v>
      </c>
      <c r="E11" s="317" t="s">
        <v>7</v>
      </c>
      <c r="F11" s="420" t="str">
        <f>IF($F$7="","",
IF(AND($F$7="Bahasa Jepang",$F$8="X"),JEPANG!M3,
IF(AND($F$7="Bahasa Jepang",$F$8="XI"),JEPANG!N3,
IF(AND($F$7="Bahasa Jepang",$F$8="XII"),JEPANG!O3,
IF(AND($F$7="Bahasa Jerman",$F$8="X"),JERMAN!M3,
IF(AND($F$7="Bahasa Jerman",$F$8="XI"),JERMAN!N3,
IF(AND($F$7="Bahasa Jerman",$F$8="XII"),JERMAN!O3,
IF(AND($F$7="Bahasa Mandaring",$F$8="X"),MADARIN!M3,
IF(AND($F$7="Bahasa Mandaring",$F$8="XI"),MADARIN!N3,
IF(AND($F$7="Bahasa Mandaring",$F$8="XII"),MADARIN!O3,
IF(AND($F$7="Bahasa Korea",$F$8="X"),KOREA!M3,
IF(AND($F$7="Bahasa Korea",$F$8="XI"),KOREA!N3,
IF(AND($F$7="Bahasa Korea",$F$8="XII"),KOREA!O3,
IF(AND($F$7="Bahasa Arab",$F$8="X"),ARAB!M3,
IF(AND($F$7="Bahasa Arab",$F$8="XI"),ARAB!N3,
IF(AND($F$7="Bahasa Arab",$F$8="XII"),ARAB!O3,
IF(AND($F$7="Bahasa Perancis",$F$8="X"),PERANCIS!M3,
IF(AND($F$7="Bahasa Perancis",$F$8="XI"),PERANCIS!N3,
IF(AND($F$7="Bahasa Perancis",$F$8="XII"),PERANCIS!O3,
IF(AND($F$7="Antropologi",$F$8="X"),ANTRO!M3,
IF(AND($F$7="Antropologi",$F$8="XI"),ANTRO!N3,
IF(AND($F$7="Antropologi",$F$8="XII"),ANTRO!O3
))))))))))))))))))))))</f>
        <v>3. memahami, menerapkan, dan menganalisis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v>
      </c>
      <c r="G11" s="420"/>
      <c r="H11" s="420"/>
      <c r="I11" s="420"/>
      <c r="J11" s="420"/>
    </row>
    <row r="12" spans="2:30" ht="54.75" customHeight="1" x14ac:dyDescent="0.2">
      <c r="D12" s="316" t="s">
        <v>182</v>
      </c>
      <c r="E12" s="317" t="s">
        <v>7</v>
      </c>
      <c r="F12" s="420" t="str">
        <f>IF($F$7="","",
IF(AND($F$7="Bahasa Jepang",$F$8="X"),JEPANG!M4,
IF(AND($F$7="Bahasa Jepang",$F$8="XI"),JEPANG!N4,
IF(AND($F$7="Bahasa Jepang",$F$8="XII"),JEPANG!O4,
IF(AND($F$7="Bahasa Jerman",$F$8="X"),JERMAN!M4,
IF(AND($F$7="Bahasa Jerman",$F$8="XI"),JERMAN!N4,
IF(AND($F$7="Bahasa Jerman",$F$8="XII"),JERMAN!O4,
IF(AND($F$7="Bahasa Mandaring",$F$8="X"),MADARIN!M4,
IF(AND($F$7="Bahasa Mandaring",$F$8="XI"),MADARIN!N4,
IF(AND($F$7="Bahasa Mandaring",$F$8="XII"),MADARIN!O4,
IF(AND($F$7="Bahasa Korea",$F$8="X"),KOREA!M4,
IF(AND($F$7="Bahasa Korea",$F$8="XI"),KOREA!N4,
IF(AND($F$7="Bahasa Korea",$F$8="XII"),KOREA!O4,
IF(AND($F$7="Bahasa Arab",$F$8="X"),ARAB!M4,
IF(AND($F$7="Bahasa Arab",$F$8="XI"),ARAB!N4,
IF(AND($F$7="Bahasa Arab",$F$8="XII"),ARAB!O4,
IF(AND($F$7="Bahasa Perancis",$F$8="X"),PERANCIS!M4,
IF(AND($F$7="Bahasa Perancis",$F$8="XI"),PERANCIS!N4,
IF(AND($F$7="Bahasa Perancis",$F$8="XII"),PERANCIS!O4,
IF(AND($F$7="Antropologi",$F$8="X"),ANTRO!M4,
IF(AND($F$7="Antropologi",$F$8="XI"),ANTRO!N4,
IF(AND($F$7="Antropologi",$F$8="XII"),ANTRO!O4
))))))))))))))))))))))</f>
        <v>4. mengolah, menalar, dan menyaji dalam ranah konkret dan ranah abstrak terkait dengan pengembangan dari yang dipelajarinya di sekolah secara mandiri, bertindak secara efektif dan kreatif, serta mampu menggunakan metode sesuai kaidah keilmuan</v>
      </c>
      <c r="G12" s="420"/>
      <c r="H12" s="420"/>
      <c r="I12" s="420"/>
      <c r="J12" s="420"/>
    </row>
    <row r="13" spans="2:30" ht="18" customHeight="1" x14ac:dyDescent="0.2">
      <c r="D13" s="314"/>
      <c r="E13" s="315"/>
      <c r="F13" s="314"/>
      <c r="G13" s="314"/>
      <c r="H13" s="314"/>
      <c r="I13" s="314"/>
    </row>
    <row r="14" spans="2:30" ht="27.75" customHeight="1" x14ac:dyDescent="0.2">
      <c r="B14" s="409" t="s">
        <v>23</v>
      </c>
      <c r="C14" s="411" t="s">
        <v>114</v>
      </c>
      <c r="D14" s="411"/>
      <c r="E14" s="411" t="s">
        <v>115</v>
      </c>
      <c r="F14" s="411"/>
      <c r="G14" s="416" t="s">
        <v>91</v>
      </c>
      <c r="H14" s="417"/>
      <c r="I14" s="413" t="s">
        <v>92</v>
      </c>
      <c r="J14" s="414"/>
    </row>
    <row r="15" spans="2:30" ht="27.75" customHeight="1" thickBot="1" x14ac:dyDescent="0.25">
      <c r="B15" s="410"/>
      <c r="C15" s="412"/>
      <c r="D15" s="412"/>
      <c r="E15" s="412"/>
      <c r="F15" s="412"/>
      <c r="G15" s="318" t="s">
        <v>129</v>
      </c>
      <c r="H15" s="319" t="s">
        <v>130</v>
      </c>
      <c r="I15" s="318" t="s">
        <v>129</v>
      </c>
      <c r="J15" s="320" t="s">
        <v>130</v>
      </c>
      <c r="O15" s="418" t="s">
        <v>91</v>
      </c>
      <c r="P15" s="418"/>
      <c r="Q15" s="418"/>
      <c r="R15" s="418"/>
      <c r="S15" s="418"/>
      <c r="T15" s="418"/>
      <c r="U15" s="418"/>
      <c r="V15" s="418"/>
      <c r="W15" s="418" t="s">
        <v>92</v>
      </c>
      <c r="X15" s="418"/>
      <c r="Y15" s="418"/>
      <c r="Z15" s="418"/>
      <c r="AA15" s="418"/>
      <c r="AB15" s="418"/>
      <c r="AC15" s="418"/>
      <c r="AD15" s="418"/>
    </row>
    <row r="16" spans="2:30" ht="93" customHeight="1" thickTop="1" x14ac:dyDescent="0.2">
      <c r="B16" s="331" t="str">
        <f>IF(F7="",F7,"1")</f>
        <v>1</v>
      </c>
      <c r="C16" s="332" t="str">
        <f>IF($F$7="","",
IF(AND($F$7="Bahasa Jepang",$F$8="X"),JEPANG!A3,
IF(AND($F$7="Bahasa Jepang",$F$8="XI"),JEPANG!E3,
IF(AND($F$7="Bahasa Jepang",$F$8="XII"),JEPANG!I3,
IF(AND($F$7="Bahasa Jerman",$F$8="X"),JERMAN!A3,
IF(AND($F$7="Bahasa Jerman",$F$8="XI"),JERMAN!E3,
IF(AND($F$7="Bahasa Jerman",$F$8="XII"),JERMAN!I3,
IF(AND($F$7="Bahasa Mandaring",$F$8="X"),MADARIN!A3,
IF(AND($F$7="Bahasa Mandaring",$F$8="XI"),MADARIN!E3,
IF(AND($F$7="Bahasa Mandaring",$F$8="XII"),MADARIN!I3,
IF(AND($F$7="Bahasa Korea",$F$8="X"),KOREA!A3,
IF(AND($F$7="Bahasa Korea",$F$8="XI"),KOREA!E3,
IF(AND($F$7="Bahasa Korea",$F$8="XII"),KOREA!I3,
IF(AND($F$7="Bahasa Arab",$F$8="X"),ARAB!A3,
IF(AND($F$7="Bahasa Arab",$F$8="XI"),ARAB!E3,
IF(AND($F$7="Bahasa Arab",$F$8="XII"),ARAB!I3,
IF(AND($F$7="Bahasa Perancis",$F$8="X"),PERANCIS!A3,
IF(AND($F$7="Bahasa Perancis",$F$8="XI"),PERANCIS!E3,
IF(AND($F$7="Bahasa Perancis",$F$8="XII"),PERANCIS!I3,
IF(AND($F$7="Antropologi",$F$8="X"),ANTRO!A3,
IF(AND($F$7="Antropologi",$F$8="XI"),ANTRO!E3,
IF(AND($F$7="Antropologi",$F$8="XII"),ANTRO!I3
))))))))))))))))))))))</f>
        <v>3.1</v>
      </c>
      <c r="D16" s="333" t="str">
        <f>IF($F$7="","",
IF(AND($F$7="Bahasa Jepang",$F$8="X"),JEPANG!B3,
IF(AND($F$7="Bahasa Jepang",$F$8="XI"),JEPANG!F3,
IF(AND($F$7="Bahasa Jepang",$F$8="XII"),JEPANG!J3,
IF(AND($F$7="Bahasa Jerman",$F$8="X"),JERMAN!B3,
IF(AND($F$7="Bahasa Jerman",$F$8="XI"),JERMAN!F3,
IF(AND($F$7="Bahasa Jerman",$F$8="XII"),JERMAN!J3,
IF(AND($F$7="Bahasa Mandaring",$F$8="X"),MADARIN!B3,
IF(AND($F$7="Bahasa Mandaring",$F$8="XI"),MADARIN!F3,
IF(AND($F$7="Bahasa Mandaring",$F$8="XII"),MADARIN!J3,
IF(AND($F$7="Bahasa Korea",$F$8="X"),KOREA!B3,
IF(AND($F$7="Bahasa Korea",$F$8="XI"),KOREA!F3,
IF(AND($F$7="Bahasa Korea",$F$8="XII"),KOREA!J3,
IF(AND($F$7="Bahasa Arab",$F$8="X"),ARAB!B3,
IF(AND($F$7="Bahasa Arab",$F$8="XI"),ARAB!F3,
IF(AND($F$7="Bahasa Arab",$F$8="XII"),ARAB!J3,
IF(AND($F$7="Bahasa Perancis",$F$8="X"),PERANCIS!B3,
IF(AND($F$7="Bahasa Perancis",$F$8="XI"),PERANCIS!F3,
IF(AND($F$7="Bahasa Perancis",$F$8="XII"),PERANCIS!J3,
IF(AND($F$7="Antropologi",$F$8="X"),ANTRO!B3,
IF(AND($F$7="Antropologi",$F$8="XI"),ANTRO!F3,
IF(AND($F$7="Antropologi",$F$8="XII"),ANTRO!J3
))))))))))))))))))))))</f>
        <v>menggunakan pengetahuan dasar metode etnografi dalam mendeskripsikan institusi-institusi sosial (antara lain: sistem kekerabatan, sistem religi, sistem politik, sistem mata pencaharian hidup, bahasa, kesenian) dalam suatu kelompok etnik tertentu di Indonesia</v>
      </c>
      <c r="E16" s="334" t="str">
        <f>IF($F$7="","",
IF(AND($F$7="Bahasa Jepang",$F$8="X"),JEPANG!C3,
IF(AND($F$7="Bahasa Jepang",$F$8="XI"),JEPANG!G3,
IF(AND($F$7="Bahasa Jepang",$F$8="XII"),JEPANG!K3,
IF(AND($F$7="Bahasa Jerman",$F$8="X"),JERMAN!C3,
IF(AND($F$7="Bahasa Jerman",$F$8="XI"),JERMAN!G3,
IF(AND($F$7="Bahasa Jerman",$F$8="XII"),JERMAN!K3,
IF(AND($F$7="Bahasa Mandaring",$F$8="X"),MADARIN!C3,
IF(AND($F$7="Bahasa Mandaring",$F$8="XI"),MADARIN!G3,
IF(AND($F$7="Bahasa Mandaring",$F$8="XII"),MADARIN!K3,
IF(AND($F$7="Bahasa Korea",$F$8="X"),KOREA!C3,
IF(AND($F$7="Bahasa Korea",$F$8="XI"),KOREA!G3,
IF(AND($F$7="Bahasa Korea",$F$8="XII"),KOREA!K3,
IF(AND($F$7="Bahasa Arab",$F$8="X"),ARAB!C3,
IF(AND($F$7="Bahasa Arab",$F$8="XI"),ARAB!G3,
IF(AND($F$7="Bahasa Arab",$F$8="XII"),ARAB!K3,
IF(AND($F$7="Bahasa Perancis",$F$8="X"),PERANCIS!C3,
IF(AND($F$7="Bahasa Perancis",$F$8="XI"),PERANCIS!G3,
IF(AND($F$7="Bahasa Perancis",$F$8="XII"),PERANCIS!K3,
IF(AND($F$7="Antropologi",$F$8="X"),ANTRO!C3,
IF(AND($F$7="Antropologi",$F$8="XI"),ANTRO!G3,
IF(AND($F$7="Antropologi",$F$8="XII"),ANTRO!K3
))))))))))))))))))))))</f>
        <v>4.1</v>
      </c>
      <c r="F16" s="333" t="str">
        <f>IF($F$7="","",
IF(AND($F$7="Bahasa Jepang",$F$8="X"),JEPANG!D3,
IF(AND($F$7="Bahasa Jepang",$F$8="XI"),JEPANG!H3,
IF(AND($F$7="Bahasa Jepang",$F$8="XII"),JEPANG!L3,
IF(AND($F$7="Bahasa Jerman",$F$8="X"),JERMAN!D3,
IF(AND($F$7="Bahasa Jerman",$F$8="XI"),JERMAN!H3,
IF(AND($F$7="Bahasa Jerman",$F$8="XII"),JERMAN!L3,
IF(AND($F$7="Bahasa Mandaring",$F$8="X"),MADARIN!D3,
IF(AND($F$7="Bahasa Mandaring",$F$8="XI"),MADARIN!H3,
IF(AND($F$7="Bahasa Mandaring",$F$8="XII"),MADARIN!L3,
IF(AND($F$7="Bahasa Korea",$F$8="X"),KOREA!D3,
IF(AND($F$7="Bahasa Korea",$F$8="XI"),KOREA!H3,
IF(AND($F$7="Bahasa Korea",$F$8="XII"),KOREA!L3,
IF(AND($F$7="Bahasa Arab",$F$8="X"),ARAB!D3,
IF(AND($F$7="Bahasa Arab",$F$8="XI"),ARAB!H3,
IF(AND($F$7="Bahasa Arab",$F$8="XII"),ARAB!L3,
IF(AND($F$7="Bahasa Perancis",$F$8="X"),PERANCIS!D3,
IF(AND($F$7="Bahasa Perancis",$F$8="XI"),PERANCIS!H3,
IF(AND($F$7="Bahasa Perancis",$F$8="XII"),PERANCIS!L3,
IF(AND($F$7="Antropologi",$F$8="X"),ANTRO!D3,
IF(AND($F$7="Antropologi",$F$8="XI"),ANTRO!H3,
IF(AND($F$7="Antropologi",$F$8="XII"),ANTRO!L3
))))))))))))))))))))))</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G16" s="321">
        <v>1</v>
      </c>
      <c r="H16" s="321"/>
      <c r="I16" s="321">
        <v>3</v>
      </c>
      <c r="J16" s="322"/>
      <c r="N16" s="311">
        <v>1</v>
      </c>
      <c r="O16" s="311" t="b">
        <v>1</v>
      </c>
      <c r="P16" s="311">
        <f>IF(O16=FALSE,0,1)</f>
        <v>1</v>
      </c>
      <c r="Q16" s="311" t="str">
        <f>IF(P16=0,"",B16)</f>
        <v>1</v>
      </c>
      <c r="R16" s="311" t="str">
        <f>IF(P16=0,"",C16)</f>
        <v>3.1</v>
      </c>
      <c r="S16" s="312" t="str">
        <f>IF(P16=0,"",D16)</f>
        <v>menggunakan pengetahuan dasar metode etnografi dalam mendeskripsikan institusi-institusi sosial (antara lain: sistem kekerabatan, sistem religi, sistem politik, sistem mata pencaharian hidup, bahasa, kesenian) dalam suatu kelompok etnik tertentu di Indonesia</v>
      </c>
      <c r="T16" s="311" t="str">
        <f>IF(P16=0,"",E16)</f>
        <v>4.1</v>
      </c>
      <c r="U16" s="312" t="str">
        <f>IF(P16=0,"",F16)</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V16" s="311">
        <f>IF(P16=0,"",G16)</f>
        <v>1</v>
      </c>
      <c r="W16" s="311" t="b">
        <v>1</v>
      </c>
      <c r="X16" s="311">
        <f>IF(W16=FALSE,0,1)</f>
        <v>1</v>
      </c>
      <c r="Y16" s="311" t="str">
        <f t="shared" ref="Y16:Y55" si="0">IF(X16=0,"",B16)</f>
        <v>1</v>
      </c>
      <c r="Z16" s="311" t="str">
        <f t="shared" ref="Z16:Z55" si="1">IF(X16=0,"",C16)</f>
        <v>3.1</v>
      </c>
      <c r="AA16" s="312" t="str">
        <f t="shared" ref="AA16:AA55" si="2">IF(X16=0,"",D16)</f>
        <v>menggunakan pengetahuan dasar metode etnografi dalam mendeskripsikan institusi-institusi sosial (antara lain: sistem kekerabatan, sistem religi, sistem politik, sistem mata pencaharian hidup, bahasa, kesenian) dalam suatu kelompok etnik tertentu di Indonesia</v>
      </c>
      <c r="AB16" s="311" t="str">
        <f t="shared" ref="AB16:AB55" si="3">IF(X16=0,"",E16)</f>
        <v>4.1</v>
      </c>
      <c r="AC16" s="312" t="str">
        <f t="shared" ref="AC16:AC55" si="4">IF(X16=0,"",F16)</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AD16" s="311">
        <f>IF(X16=0,"",I16)</f>
        <v>3</v>
      </c>
    </row>
    <row r="17" spans="2:30" ht="118.5" customHeight="1" x14ac:dyDescent="0.2">
      <c r="B17" s="332">
        <f>IF(C16="","",B16+1)</f>
        <v>2</v>
      </c>
      <c r="C17" s="332" t="str">
        <f>IF($F$7="","",
IF(AND($F$7="Bahasa Jepang",$F$8="X"),JEPANG!A4,
IF(AND($F$7="Bahasa Jepang",$F$8="XI"),JEPANG!E4,
IF(AND($F$7="Bahasa Jepang",$F$8="XII"),JEPANG!I4,
IF(AND($F$7="Bahasa Jerman",$F$8="X"),JERMAN!A4,
IF(AND($F$7="Bahasa Jerman",$F$8="XI"),JERMAN!E4,
IF(AND($F$7="Bahasa Jerman",$F$8="XII"),JERMAN!I4,
IF(AND($F$7="Bahasa Mandaring",$F$8="X"),MADARIN!A4,
IF(AND($F$7="Bahasa Mandaring",$F$8="XI"),MADARIN!E4,
IF(AND($F$7="Bahasa Mandaring",$F$8="XII"),MADARIN!I4,
IF(AND($F$7="Bahasa Korea",$F$8="X"),KOREA!A4,
IF(AND($F$7="Bahasa Korea",$F$8="XI"),KOREA!E4,
IF(AND($F$7="Bahasa Korea",$F$8="XII"),KOREA!I4,
IF(AND($F$7="Bahasa Arab",$F$8="X"),ARAB!A4,
IF(AND($F$7="Bahasa Arab",$F$8="XI"),ARAB!E4,
IF(AND($F$7="Bahasa Arab",$F$8="XII"),ARAB!I4,
IF(AND($F$7="Bahasa Perancis",$F$8="X"),PERANCIS!A4,
IF(AND($F$7="Bahasa Perancis",$F$8="XI"),PERANCIS!E4,
IF(AND($F$7="Bahasa Perancis",$F$8="XII"),PERANCIS!I4,
IF(AND($F$7="Antropologi",$F$8="X"),ANTRO!A4,
IF(AND($F$7="Antropologi",$F$8="XI"),ANTRO!E4,
IF(AND($F$7="Antropologi",$F$8="XII"),ANTRO!I4
))))))))))))))))))))))</f>
        <v>3.2</v>
      </c>
      <c r="D17" s="333" t="str">
        <f>IF($F$7="","",
IF(AND($F$7="Bahasa Jepang",$F$8="X"),JEPANG!B4,
IF(AND($F$7="Bahasa Jepang",$F$8="XI"),JEPANG!F4,
IF(AND($F$7="Bahasa Jepang",$F$8="XII"),JEPANG!J4,
IF(AND($F$7="Bahasa Jerman",$F$8="X"),JERMAN!B4,
IF(AND($F$7="Bahasa Jerman",$F$8="XI"),JERMAN!F4,
IF(AND($F$7="Bahasa Jerman",$F$8="XII"),JERMAN!J4,
IF(AND($F$7="Bahasa Mandaring",$F$8="X"),MADARIN!B4,
IF(AND($F$7="Bahasa Mandaring",$F$8="XI"),MADARIN!F4,
IF(AND($F$7="Bahasa Mandaring",$F$8="XII"),MADARIN!J4,
IF(AND($F$7="Bahasa Korea",$F$8="X"),KOREA!B4,
IF(AND($F$7="Bahasa Korea",$F$8="XI"),KOREA!F4,
IF(AND($F$7="Bahasa Korea",$F$8="XII"),KOREA!J4,
IF(AND($F$7="Bahasa Arab",$F$8="X"),ARAB!B4,
IF(AND($F$7="Bahasa Arab",$F$8="XI"),ARAB!F4,
IF(AND($F$7="Bahasa Arab",$F$8="XII"),ARAB!J4,
IF(AND($F$7="Bahasa Perancis",$F$8="X"),PERANCIS!B4,
IF(AND($F$7="Bahasa Perancis",$F$8="XI"),PERANCIS!F4,
IF(AND($F$7="Bahasa Perancis",$F$8="XII"),PERANCIS!J4,
IF(AND($F$7="Antropologi",$F$8="X"),ANTRO!B4,
IF(AND($F$7="Antropologi",$F$8="XI"),ANTRO!F4,
IF(AND($F$7="Antropologi",$F$8="XII"),ANTRO!J4
))))))))))))))))))))))</f>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E17" s="334" t="str">
        <f>IF($F$7="","",
IF(AND($F$7="Bahasa Jepang",$F$8="X"),JEPANG!C4,
IF(AND($F$7="Bahasa Jepang",$F$8="XI"),JEPANG!G4,
IF(AND($F$7="Bahasa Jepang",$F$8="XII"),JEPANG!K4,
IF(AND($F$7="Bahasa Jerman",$F$8="X"),JERMAN!C4,
IF(AND($F$7="Bahasa Jerman",$F$8="XI"),JERMAN!G4,
IF(AND($F$7="Bahasa Jerman",$F$8="XII"),JERMAN!K4,
IF(AND($F$7="Bahasa Mandaring",$F$8="X"),MADARIN!C4,
IF(AND($F$7="Bahasa Mandaring",$F$8="XI"),MADARIN!G4,
IF(AND($F$7="Bahasa Mandaring",$F$8="XII"),MADARIN!K4,
IF(AND($F$7="Bahasa Korea",$F$8="X"),KOREA!C4,
IF(AND($F$7="Bahasa Korea",$F$8="XI"),KOREA!G4,
IF(AND($F$7="Bahasa Korea",$F$8="XII"),KOREA!K4,
IF(AND($F$7="Bahasa Arab",$F$8="X"),ARAB!C4,
IF(AND($F$7="Bahasa Arab",$F$8="XI"),ARAB!G4,
IF(AND($F$7="Bahasa Arab",$F$8="XII"),ARAB!K4,
IF(AND($F$7="Bahasa Perancis",$F$8="X"),PERANCIS!C4,
IF(AND($F$7="Bahasa Perancis",$F$8="XI"),PERANCIS!G4,
IF(AND($F$7="Bahasa Perancis",$F$8="XII"),PERANCIS!K4,
IF(AND($F$7="Antropologi",$F$8="X"),ANTRO!C4,
IF(AND($F$7="Antropologi",$F$8="XI"),ANTRO!G4,
IF(AND($F$7="Antropologi",$F$8="XII"),ANTRO!K4
))))))))))))))))))))))</f>
        <v>4.2</v>
      </c>
      <c r="F17" s="333" t="str">
        <f>IF($F$7="","",
IF(AND($F$7="Bahasa Jepang",$F$8="X"),JEPANG!D4,
IF(AND($F$7="Bahasa Jepang",$F$8="XI"),JEPANG!H4,
IF(AND($F$7="Bahasa Jepang",$F$8="XII"),JEPANG!L4,
IF(AND($F$7="Bahasa Jerman",$F$8="X"),JERMAN!D4,
IF(AND($F$7="Bahasa Jerman",$F$8="XI"),JERMAN!H4,
IF(AND($F$7="Bahasa Jerman",$F$8="XII"),JERMAN!L4,
IF(AND($F$7="Bahasa Mandaring",$F$8="X"),MADARIN!D4,
IF(AND($F$7="Bahasa Mandaring",$F$8="XI"),MADARIN!H4,
IF(AND($F$7="Bahasa Mandaring",$F$8="XII"),MADARIN!L4,
IF(AND($F$7="Bahasa Korea",$F$8="X"),KOREA!D4,
IF(AND($F$7="Bahasa Korea",$F$8="XI"),KOREA!H4,
IF(AND($F$7="Bahasa Korea",$F$8="XII"),KOREA!L4,
IF(AND($F$7="Bahasa Arab",$F$8="X"),ARAB!D4,
IF(AND($F$7="Bahasa Arab",$F$8="XI"),ARAB!H4,
IF(AND($F$7="Bahasa Arab",$F$8="XII"),ARAB!L4,
IF(AND($F$7="Bahasa Perancis",$F$8="X"),PERANCIS!D4,
IF(AND($F$7="Bahasa Perancis",$F$8="XI"),PERANCIS!H4,
IF(AND($F$7="Bahasa Perancis",$F$8="XII"),PERANCIS!L4,
IF(AND($F$7="Antropologi",$F$8="X"),ANTRO!D4,
IF(AND($F$7="Antropologi",$F$8="XI"),ANTRO!H4,
IF(AND($F$7="Antropologi",$F$8="XII"),ANTRO!L4
))))))))))))))))))))))</f>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G17" s="323">
        <v>2</v>
      </c>
      <c r="H17" s="323"/>
      <c r="I17" s="323">
        <v>4</v>
      </c>
      <c r="J17" s="324"/>
      <c r="N17" s="311">
        <v>2</v>
      </c>
      <c r="O17" s="311" t="b">
        <v>1</v>
      </c>
      <c r="P17" s="311">
        <f t="shared" ref="P17:P55" si="5">IF(O17=FALSE,0,1)</f>
        <v>1</v>
      </c>
      <c r="Q17" s="311">
        <f t="shared" ref="Q17:Q55" si="6">IF(P17=0,"",B17)</f>
        <v>2</v>
      </c>
      <c r="R17" s="311" t="str">
        <f t="shared" ref="R17:R55" si="7">IF(P17=0,"",C17)</f>
        <v>3.2</v>
      </c>
      <c r="S17" s="312" t="str">
        <f t="shared" ref="S17:S55" si="8">IF(P17=0,"",D17)</f>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T17" s="311" t="str">
        <f t="shared" ref="T17:T55" si="9">IF(P17=0,"",E17)</f>
        <v>4.2</v>
      </c>
      <c r="U17" s="312" t="str">
        <f t="shared" ref="U17:U55" si="10">IF(P17=0,"",F17)</f>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V17" s="311">
        <f t="shared" ref="V17:V54" si="11">IF(P17=0,"",G17)</f>
        <v>2</v>
      </c>
      <c r="W17" s="311" t="b">
        <v>1</v>
      </c>
      <c r="X17" s="311">
        <f t="shared" ref="X17:X55" si="12">IF(W17=FALSE,0,1)</f>
        <v>1</v>
      </c>
      <c r="Y17" s="311">
        <f t="shared" si="0"/>
        <v>2</v>
      </c>
      <c r="Z17" s="311" t="str">
        <f t="shared" si="1"/>
        <v>3.2</v>
      </c>
      <c r="AA17" s="312" t="str">
        <f t="shared" si="2"/>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AB17" s="311" t="str">
        <f t="shared" si="3"/>
        <v>4.2</v>
      </c>
      <c r="AC17" s="312" t="str">
        <f t="shared" si="4"/>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AD17" s="311">
        <f t="shared" ref="AD17:AD55" si="13">IF(X17=0,"",I17)</f>
        <v>4</v>
      </c>
    </row>
    <row r="18" spans="2:30" ht="119.25" customHeight="1" x14ac:dyDescent="0.2">
      <c r="B18" s="332">
        <f>IF(C17="","",B17+1)</f>
        <v>3</v>
      </c>
      <c r="C18" s="332" t="str">
        <f>IF($F$7="","",
IF(AND($F$7="Bahasa Jepang",$F$8="X"),JEPANG!A5,
IF(AND($F$7="Bahasa Jepang",$F$8="XI"),JEPANG!E5,
IF(AND($F$7="Bahasa Jepang",$F$8="XII"),JEPANG!I5,
IF(AND($F$7="Bahasa Jerman",$F$8="X"),JERMAN!A5,
IF(AND($F$7="Bahasa Jerman",$F$8="XI"),JERMAN!E5,
IF(AND($F$7="Bahasa Jerman",$F$8="XII"),JERMAN!I5,
IF(AND($F$7="Bahasa Mandaring",$F$8="X"),MADARIN!A5,
IF(AND($F$7="Bahasa Mandaring",$F$8="XI"),MADARIN!E5,
IF(AND($F$7="Bahasa Mandaring",$F$8="XII"),MADARIN!I5,
IF(AND($F$7="Bahasa Korea",$F$8="X"),KOREA!A5,
IF(AND($F$7="Bahasa Korea",$F$8="XI"),KOREA!E5,
IF(AND($F$7="Bahasa Korea",$F$8="XII"),KOREA!I5,
IF(AND($F$7="Bahasa Arab",$F$8="X"),ARAB!A5,
IF(AND($F$7="Bahasa Arab",$F$8="XI"),ARAB!E5,
IF(AND($F$7="Bahasa Arab",$F$8="XII"),ARAB!I5,
IF(AND($F$7="Bahasa Perancis",$F$8="X"),PERANCIS!A5,
IF(AND($F$7="Bahasa Perancis",$F$8="XI"),PERANCIS!E5,
IF(AND($F$7="Bahasa Perancis",$F$8="XII"),PERANCIS!I5,
IF(AND($F$7="Antropologi",$F$8="X"),ANTRO!A5,
IF(AND($F$7="Antropologi",$F$8="XI"),ANTRO!E5,
IF(AND($F$7="Antropologi",$F$8="XII"),ANTRO!I5
))))))))))))))))))))))</f>
        <v>3.3</v>
      </c>
      <c r="D18" s="333" t="str">
        <f>IF($F$7="","",
IF(AND($F$7="Bahasa Jepang",$F$8="X"),JEPANG!B5,
IF(AND($F$7="Bahasa Jepang",$F$8="XI"),JEPANG!F5,
IF(AND($F$7="Bahasa Jepang",$F$8="XII"),JEPANG!J5,
IF(AND($F$7="Bahasa Jerman",$F$8="X"),JERMAN!B5,
IF(AND($F$7="Bahasa Jerman",$F$8="XI"),JERMAN!F5,
IF(AND($F$7="Bahasa Jerman",$F$8="XII"),JERMAN!J5,
IF(AND($F$7="Bahasa Mandaring",$F$8="X"),MADARIN!B5,
IF(AND($F$7="Bahasa Mandaring",$F$8="XI"),MADARIN!F5,
IF(AND($F$7="Bahasa Mandaring",$F$8="XII"),MADARIN!J5,
IF(AND($F$7="Bahasa Korea",$F$8="X"),KOREA!B5,
IF(AND($F$7="Bahasa Korea",$F$8="XI"),KOREA!F5,
IF(AND($F$7="Bahasa Korea",$F$8="XII"),KOREA!J5,
IF(AND($F$7="Bahasa Arab",$F$8="X"),ARAB!B5,
IF(AND($F$7="Bahasa Arab",$F$8="XI"),ARAB!F5,
IF(AND($F$7="Bahasa Arab",$F$8="XII"),ARAB!J5,
IF(AND($F$7="Bahasa Perancis",$F$8="X"),PERANCIS!B5,
IF(AND($F$7="Bahasa Perancis",$F$8="XI"),PERANCIS!F5,
IF(AND($F$7="Bahasa Perancis",$F$8="XII"),PERANCIS!J5,
IF(AND($F$7="Antropologi",$F$8="X"),ANTRO!B5,
IF(AND($F$7="Antropologi",$F$8="XI"),ANTRO!F5,
IF(AND($F$7="Antropologi",$F$8="XII"),ANTRO!J5
))))))))))))))))))))))</f>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E18" s="334" t="str">
        <f>IF($F$7="","",
IF(AND($F$7="Bahasa Jepang",$F$8="X"),JEPANG!C5,
IF(AND($F$7="Bahasa Jepang",$F$8="XI"),JEPANG!G5,
IF(AND($F$7="Bahasa Jepang",$F$8="XII"),JEPANG!K5,
IF(AND($F$7="Bahasa Jerman",$F$8="X"),JERMAN!C5,
IF(AND($F$7="Bahasa Jerman",$F$8="XI"),JERMAN!G5,
IF(AND($F$7="Bahasa Jerman",$F$8="XII"),JERMAN!K5,
IF(AND($F$7="Bahasa Mandaring",$F$8="X"),MADARIN!C5,
IF(AND($F$7="Bahasa Mandaring",$F$8="XI"),MADARIN!G5,
IF(AND($F$7="Bahasa Mandaring",$F$8="XII"),MADARIN!K5,
IF(AND($F$7="Bahasa Korea",$F$8="X"),KOREA!C5,
IF(AND($F$7="Bahasa Korea",$F$8="XI"),KOREA!G5,
IF(AND($F$7="Bahasa Korea",$F$8="XII"),KOREA!K5,
IF(AND($F$7="Bahasa Arab",$F$8="X"),ARAB!C5,
IF(AND($F$7="Bahasa Arab",$F$8="XI"),ARAB!G5,
IF(AND($F$7="Bahasa Arab",$F$8="XII"),ARAB!K5,
IF(AND($F$7="Bahasa Perancis",$F$8="X"),PERANCIS!C5,
IF(AND($F$7="Bahasa Perancis",$F$8="XI"),PERANCIS!G5,
IF(AND($F$7="Bahasa Perancis",$F$8="XII"),PERANCIS!K5,
IF(AND($F$7="Antropologi",$F$8="X"),ANTRO!C5,
IF(AND($F$7="Antropologi",$F$8="XI"),ANTRO!G5,
IF(AND($F$7="Antropologi",$F$8="XII"),ANTRO!K5
))))))))))))))))))))))</f>
        <v>4.3</v>
      </c>
      <c r="F18" s="333" t="str">
        <f>IF($F$7="","",
IF(AND($F$7="Bahasa Jepang",$F$8="X"),JEPANG!D5,
IF(AND($F$7="Bahasa Jepang",$F$8="XI"),JEPANG!H5,
IF(AND($F$7="Bahasa Jepang",$F$8="XII"),JEPANG!L5,
IF(AND($F$7="Bahasa Jerman",$F$8="X"),JERMAN!D5,
IF(AND($F$7="Bahasa Jerman",$F$8="XI"),JERMAN!H5,
IF(AND($F$7="Bahasa Jerman",$F$8="XII"),JERMAN!L5,
IF(AND($F$7="Bahasa Mandaring",$F$8="X"),MADARIN!D5,
IF(AND($F$7="Bahasa Mandaring",$F$8="XI"),MADARIN!H5,
IF(AND($F$7="Bahasa Mandaring",$F$8="XII"),MADARIN!L5,
IF(AND($F$7="Bahasa Korea",$F$8="X"),KOREA!D5,
IF(AND($F$7="Bahasa Korea",$F$8="XI"),KOREA!H5,
IF(AND($F$7="Bahasa Korea",$F$8="XII"),KOREA!L5,
IF(AND($F$7="Bahasa Arab",$F$8="X"),ARAB!D5,
IF(AND($F$7="Bahasa Arab",$F$8="XI"),ARAB!H5,
IF(AND($F$7="Bahasa Arab",$F$8="XII"),ARAB!L5,
IF(AND($F$7="Bahasa Perancis",$F$8="X"),PERANCIS!D5,
IF(AND($F$7="Bahasa Perancis",$F$8="XI"),PERANCIS!H5,
IF(AND($F$7="Bahasa Perancis",$F$8="XII"),PERANCIS!L5,
IF(AND($F$7="Antropologi",$F$8="X"),ANTRO!D5,
IF(AND($F$7="Antropologi",$F$8="XI"),ANTRO!H5,
IF(AND($F$7="Antropologi",$F$8="XII"),ANTRO!L5
))))))))))))))))))))))</f>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G18" s="325">
        <v>3</v>
      </c>
      <c r="H18" s="325"/>
      <c r="I18" s="325">
        <v>5</v>
      </c>
      <c r="J18" s="326"/>
      <c r="N18" s="311">
        <v>3</v>
      </c>
      <c r="O18" s="311" t="b">
        <v>1</v>
      </c>
      <c r="P18" s="311">
        <f t="shared" si="5"/>
        <v>1</v>
      </c>
      <c r="Q18" s="311">
        <f t="shared" si="6"/>
        <v>3</v>
      </c>
      <c r="R18" s="311" t="str">
        <f t="shared" si="7"/>
        <v>3.3</v>
      </c>
      <c r="S18" s="312" t="str">
        <f t="shared" si="8"/>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T18" s="311" t="str">
        <f t="shared" si="9"/>
        <v>4.3</v>
      </c>
      <c r="U18" s="312" t="str">
        <f t="shared" si="10"/>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V18" s="311">
        <f t="shared" si="11"/>
        <v>3</v>
      </c>
      <c r="W18" s="311" t="b">
        <v>1</v>
      </c>
      <c r="X18" s="311">
        <f t="shared" si="12"/>
        <v>1</v>
      </c>
      <c r="Y18" s="311">
        <f t="shared" si="0"/>
        <v>3</v>
      </c>
      <c r="Z18" s="311" t="str">
        <f t="shared" si="1"/>
        <v>3.3</v>
      </c>
      <c r="AA18" s="312" t="str">
        <f t="shared" si="2"/>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AB18" s="311" t="str">
        <f t="shared" si="3"/>
        <v>4.3</v>
      </c>
      <c r="AC18" s="312" t="str">
        <f t="shared" si="4"/>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AD18" s="311">
        <f t="shared" si="13"/>
        <v>5</v>
      </c>
    </row>
    <row r="19" spans="2:30" ht="93" customHeight="1" x14ac:dyDescent="0.2">
      <c r="B19" s="332">
        <f t="shared" ref="B19:B55" si="14">IF(C18="","",B18+1)</f>
        <v>4</v>
      </c>
      <c r="C19" s="332" t="str">
        <f>IF($F$7="","",
IF(AND($F$7="Bahasa Jepang",$F$8="X"),JEPANG!A6,
IF(AND($F$7="Bahasa Jepang",$F$8="XI"),JEPANG!E6,
IF(AND($F$7="Bahasa Jepang",$F$8="XII"),JEPANG!I6,
IF(AND($F$7="Bahasa Jerman",$F$8="X"),JERMAN!A6,
IF(AND($F$7="Bahasa Jerman",$F$8="XI"),JERMAN!E6,
IF(AND($F$7="Bahasa Jerman",$F$8="XII"),JERMAN!I6,
IF(AND($F$7="Bahasa Mandaring",$F$8="X"),MADARIN!A6,
IF(AND($F$7="Bahasa Mandaring",$F$8="XI"),MADARIN!E6,
IF(AND($F$7="Bahasa Mandaring",$F$8="XII"),MADARIN!I6,
IF(AND($F$7="Bahasa Korea",$F$8="X"),KOREA!A6,
IF(AND($F$7="Bahasa Korea",$F$8="XI"),KOREA!E6,
IF(AND($F$7="Bahasa Korea",$F$8="XII"),KOREA!I6,
IF(AND($F$7="Bahasa Arab",$F$8="X"),ARAB!A6,
IF(AND($F$7="Bahasa Arab",$F$8="XI"),ARAB!E6,
IF(AND($F$7="Bahasa Arab",$F$8="XII"),ARAB!I6,
IF(AND($F$7="Bahasa Perancis",$F$8="X"),PERANCIS!A6,
IF(AND($F$7="Bahasa Perancis",$F$8="XI"),PERANCIS!E6,
IF(AND($F$7="Bahasa Perancis",$F$8="XII"),PERANCIS!I6,
IF(AND($F$7="Antropologi",$F$8="X"),ANTRO!A6,
IF(AND($F$7="Antropologi",$F$8="XI"),ANTRO!E6,
IF(AND($F$7="Antropologi",$F$8="XII"),ANTRO!I6
))))))))))))))))))))))</f>
        <v>3.4</v>
      </c>
      <c r="D19" s="333" t="str">
        <f>IF($F$7="","",
IF(AND($F$7="Bahasa Jepang",$F$8="X"),JEPANG!B6,
IF(AND($F$7="Bahasa Jepang",$F$8="XI"),JEPANG!F6,
IF(AND($F$7="Bahasa Jepang",$F$8="XII"),JEPANG!J6,
IF(AND($F$7="Bahasa Jerman",$F$8="X"),JERMAN!B6,
IF(AND($F$7="Bahasa Jerman",$F$8="XI"),JERMAN!F6,
IF(AND($F$7="Bahasa Jerman",$F$8="XII"),JERMAN!J6,
IF(AND($F$7="Bahasa Mandaring",$F$8="X"),MADARIN!B6,
IF(AND($F$7="Bahasa Mandaring",$F$8="XI"),MADARIN!F6,
IF(AND($F$7="Bahasa Mandaring",$F$8="XII"),MADARIN!J6,
IF(AND($F$7="Bahasa Korea",$F$8="X"),KOREA!B6,
IF(AND($F$7="Bahasa Korea",$F$8="XI"),KOREA!F6,
IF(AND($F$7="Bahasa Korea",$F$8="XII"),KOREA!J6,
IF(AND($F$7="Bahasa Arab",$F$8="X"),ARAB!B6,
IF(AND($F$7="Bahasa Arab",$F$8="XI"),ARAB!F6,
IF(AND($F$7="Bahasa Arab",$F$8="XII"),ARAB!J6,
IF(AND($F$7="Bahasa Perancis",$F$8="X"),PERANCIS!B6,
IF(AND($F$7="Bahasa Perancis",$F$8="XI"),PERANCIS!F6,
IF(AND($F$7="Bahasa Perancis",$F$8="XII"),PERANCIS!J6,
IF(AND($F$7="Antropologi",$F$8="X"),ANTRO!B6,
IF(AND($F$7="Antropologi",$F$8="XI"),ANTRO!F6,
IF(AND($F$7="Antropologi",$F$8="XII"),ANTRO!J6
))))))))))))))))))))))</f>
        <v>mempromosikan nilai-nilai kultural yang disepakati bersama oleh masyarakat Indonesia (misalnya: gotong royong, tolong menolong, kekeluargaan, kemanusiaan, tenggang rasa) sebagai budaya nasional (national culture)</v>
      </c>
      <c r="E19" s="334" t="str">
        <f>IF($F$7="","",
IF(AND($F$7="Bahasa Jepang",$F$8="X"),JEPANG!C6,
IF(AND($F$7="Bahasa Jepang",$F$8="XI"),JEPANG!G6,
IF(AND($F$7="Bahasa Jepang",$F$8="XII"),JEPANG!K6,
IF(AND($F$7="Bahasa Jerman",$F$8="X"),JERMAN!C6,
IF(AND($F$7="Bahasa Jerman",$F$8="XI"),JERMAN!G6,
IF(AND($F$7="Bahasa Jerman",$F$8="XII"),JERMAN!K6,
IF(AND($F$7="Bahasa Mandaring",$F$8="X"),MADARIN!C6,
IF(AND($F$7="Bahasa Mandaring",$F$8="XI"),MADARIN!G6,
IF(AND($F$7="Bahasa Mandaring",$F$8="XII"),MADARIN!K6,
IF(AND($F$7="Bahasa Korea",$F$8="X"),KOREA!C6,
IF(AND($F$7="Bahasa Korea",$F$8="XI"),KOREA!G6,
IF(AND($F$7="Bahasa Korea",$F$8="XII"),KOREA!K6,
IF(AND($F$7="Bahasa Arab",$F$8="X"),ARAB!C6,
IF(AND($F$7="Bahasa Arab",$F$8="XI"),ARAB!G6,
IF(AND($F$7="Bahasa Arab",$F$8="XII"),ARAB!K6,
IF(AND($F$7="Bahasa Perancis",$F$8="X"),PERANCIS!C6,
IF(AND($F$7="Bahasa Perancis",$F$8="XI"),PERANCIS!G6,
IF(AND($F$7="Bahasa Perancis",$F$8="XII"),PERANCIS!K6,
IF(AND($F$7="Antropologi",$F$8="X"),ANTRO!C6,
IF(AND($F$7="Antropologi",$F$8="XI"),ANTRO!G6,
IF(AND($F$7="Antropologi",$F$8="XII"),ANTRO!K6
))))))))))))))))))))))</f>
        <v>4.4</v>
      </c>
      <c r="F19" s="333" t="str">
        <f>IF($F$7="","",
IF(AND($F$7="Bahasa Jepang",$F$8="X"),JEPANG!D6,
IF(AND($F$7="Bahasa Jepang",$F$8="XI"),JEPANG!H6,
IF(AND($F$7="Bahasa Jepang",$F$8="XII"),JEPANG!L6,
IF(AND($F$7="Bahasa Jerman",$F$8="X"),JERMAN!D6,
IF(AND($F$7="Bahasa Jerman",$F$8="XI"),JERMAN!H6,
IF(AND($F$7="Bahasa Jerman",$F$8="XII"),JERMAN!L6,
IF(AND($F$7="Bahasa Mandaring",$F$8="X"),MADARIN!D6,
IF(AND($F$7="Bahasa Mandaring",$F$8="XI"),MADARIN!H6,
IF(AND($F$7="Bahasa Mandaring",$F$8="XII"),MADARIN!L6,
IF(AND($F$7="Bahasa Korea",$F$8="X"),KOREA!D6,
IF(AND($F$7="Bahasa Korea",$F$8="XI"),KOREA!H6,
IF(AND($F$7="Bahasa Korea",$F$8="XII"),KOREA!L6,
IF(AND($F$7="Bahasa Arab",$F$8="X"),ARAB!D6,
IF(AND($F$7="Bahasa Arab",$F$8="XI"),ARAB!H6,
IF(AND($F$7="Bahasa Arab",$F$8="XII"),ARAB!L6,
IF(AND($F$7="Bahasa Perancis",$F$8="X"),PERANCIS!D6,
IF(AND($F$7="Bahasa Perancis",$F$8="XI"),PERANCIS!H6,
IF(AND($F$7="Bahasa Perancis",$F$8="XII"),PERANCIS!L6,
IF(AND($F$7="Antropologi",$F$8="X"),ANTRO!D6,
IF(AND($F$7="Antropologi",$F$8="XI"),ANTRO!H6,
IF(AND($F$7="Antropologi",$F$8="XII"),ANTRO!L6
))))))))))))))))))))))</f>
        <v>membuat program dan berbagai model untuk memprmosikan nilai-nilai kultural yang disepakati bersama oleh masyarakat Indonesia (misalnya: gotong royong, tolong menolong, kekeluargaan, kemanusiaan, tenggang rasa) sebagai budaya nasional (national culture)</v>
      </c>
      <c r="G19" s="323">
        <v>4</v>
      </c>
      <c r="H19" s="323"/>
      <c r="I19" s="323">
        <v>6</v>
      </c>
      <c r="J19" s="324"/>
      <c r="N19" s="311">
        <v>4</v>
      </c>
      <c r="O19" s="311" t="b">
        <v>1</v>
      </c>
      <c r="P19" s="311">
        <f t="shared" si="5"/>
        <v>1</v>
      </c>
      <c r="Q19" s="311">
        <f t="shared" si="6"/>
        <v>4</v>
      </c>
      <c r="R19" s="311" t="str">
        <f t="shared" si="7"/>
        <v>3.4</v>
      </c>
      <c r="S19" s="312" t="str">
        <f t="shared" si="8"/>
        <v>mempromosikan nilai-nilai kultural yang disepakati bersama oleh masyarakat Indonesia (misalnya: gotong royong, tolong menolong, kekeluargaan, kemanusiaan, tenggang rasa) sebagai budaya nasional (national culture)</v>
      </c>
      <c r="T19" s="311" t="str">
        <f t="shared" si="9"/>
        <v>4.4</v>
      </c>
      <c r="U19" s="312" t="str">
        <f t="shared" si="10"/>
        <v>membuat program dan berbagai model untuk memprmosikan nilai-nilai kultural yang disepakati bersama oleh masyarakat Indonesia (misalnya: gotong royong, tolong menolong, kekeluargaan, kemanusiaan, tenggang rasa) sebagai budaya nasional (national culture)</v>
      </c>
      <c r="V19" s="311">
        <f t="shared" si="11"/>
        <v>4</v>
      </c>
      <c r="W19" s="311" t="b">
        <v>0</v>
      </c>
      <c r="X19" s="311">
        <f t="shared" si="12"/>
        <v>0</v>
      </c>
      <c r="Y19" s="311" t="str">
        <f t="shared" si="0"/>
        <v/>
      </c>
      <c r="Z19" s="311" t="str">
        <f t="shared" si="1"/>
        <v/>
      </c>
      <c r="AA19" s="312" t="str">
        <f t="shared" si="2"/>
        <v/>
      </c>
      <c r="AB19" s="311" t="str">
        <f t="shared" si="3"/>
        <v/>
      </c>
      <c r="AC19" s="312" t="str">
        <f t="shared" si="4"/>
        <v/>
      </c>
      <c r="AD19" s="311" t="str">
        <f t="shared" si="13"/>
        <v/>
      </c>
    </row>
    <row r="20" spans="2:30" ht="93" customHeight="1" x14ac:dyDescent="0.2">
      <c r="B20" s="332">
        <f t="shared" si="14"/>
        <v>5</v>
      </c>
      <c r="C20" s="332">
        <f>IF($F$7="","",
IF(AND($F$7="Bahasa Jepang",$F$8="X"),JEPANG!A7,
IF(AND($F$7="Bahasa Jepang",$F$8="XI"),JEPANG!E7,
IF(AND($F$7="Bahasa Jepang",$F$8="XII"),JEPANG!I7,
IF(AND($F$7="Bahasa Jerman",$F$8="X"),JERMAN!A7,
IF(AND($F$7="Bahasa Jerman",$F$8="XI"),JERMAN!E7,
IF(AND($F$7="Bahasa Jerman",$F$8="XII"),JERMAN!I7,
IF(AND($F$7="Bahasa Mandaring",$F$8="X"),MADARIN!A7,
IF(AND($F$7="Bahasa Mandaring",$F$8="XI"),MADARIN!E7,
IF(AND($F$7="Bahasa Mandaring",$F$8="XII"),MADARIN!I7,
IF(AND($F$7="Bahasa Korea",$F$8="X"),KOREA!A7,
IF(AND($F$7="Bahasa Korea",$F$8="XI"),KOREA!E7,
IF(AND($F$7="Bahasa Korea",$F$8="XII"),KOREA!I7,
IF(AND($F$7="Bahasa Arab",$F$8="X"),ARAB!A7,
IF(AND($F$7="Bahasa Arab",$F$8="XI"),ARAB!E7,
IF(AND($F$7="Bahasa Arab",$F$8="XII"),ARAB!I7,
IF(AND($F$7="Bahasa Perancis",$F$8="X"),PERANCIS!A7,
IF(AND($F$7="Bahasa Perancis",$F$8="XI"),PERANCIS!E7,
IF(AND($F$7="Bahasa Perancis",$F$8="XII"),PERANCIS!I7,
IF(AND($F$7="Antropologi",$F$8="X"),ANTRO!A7,
IF(AND($F$7="Antropologi",$F$8="XI"),ANTRO!E7,
IF(AND($F$7="Antropologi",$F$8="XII"),ANTRO!I7
))))))))))))))))))))))</f>
        <v>0</v>
      </c>
      <c r="D20" s="333">
        <f>IF($F$7="","",
IF(AND($F$7="Bahasa Jepang",$F$8="X"),JEPANG!B7,
IF(AND($F$7="Bahasa Jepang",$F$8="XI"),JEPANG!F7,
IF(AND($F$7="Bahasa Jepang",$F$8="XII"),JEPANG!J7,
IF(AND($F$7="Bahasa Jerman",$F$8="X"),JERMAN!B7,
IF(AND($F$7="Bahasa Jerman",$F$8="XI"),JERMAN!F7,
IF(AND($F$7="Bahasa Jerman",$F$8="XII"),JERMAN!J7,
IF(AND($F$7="Bahasa Mandaring",$F$8="X"),MADARIN!B7,
IF(AND($F$7="Bahasa Mandaring",$F$8="XI"),MADARIN!F7,
IF(AND($F$7="Bahasa Mandaring",$F$8="XII"),MADARIN!J7,
IF(AND($F$7="Bahasa Korea",$F$8="X"),KOREA!B7,
IF(AND($F$7="Bahasa Korea",$F$8="XI"),KOREA!F7,
IF(AND($F$7="Bahasa Korea",$F$8="XII"),KOREA!J7,
IF(AND($F$7="Bahasa Arab",$F$8="X"),ARAB!B7,
IF(AND($F$7="Bahasa Arab",$F$8="XI"),ARAB!F7,
IF(AND($F$7="Bahasa Arab",$F$8="XII"),ARAB!J7,
IF(AND($F$7="Bahasa Perancis",$F$8="X"),PERANCIS!B7,
IF(AND($F$7="Bahasa Perancis",$F$8="XI"),PERANCIS!F7,
IF(AND($F$7="Bahasa Perancis",$F$8="XII"),PERANCIS!J7,
IF(AND($F$7="Antropologi",$F$8="X"),ANTRO!B7,
IF(AND($F$7="Antropologi",$F$8="XI"),ANTRO!F7,
IF(AND($F$7="Antropologi",$F$8="XII"),ANTRO!J7
))))))))))))))))))))))</f>
        <v>0</v>
      </c>
      <c r="E20" s="334">
        <f>IF($F$7="","",
IF(AND($F$7="Bahasa Jepang",$F$8="X"),JEPANG!C7,
IF(AND($F$7="Bahasa Jepang",$F$8="XI"),JEPANG!G7,
IF(AND($F$7="Bahasa Jepang",$F$8="XII"),JEPANG!K7,
IF(AND($F$7="Bahasa Jerman",$F$8="X"),JERMAN!C7,
IF(AND($F$7="Bahasa Jerman",$F$8="XI"),JERMAN!G7,
IF(AND($F$7="Bahasa Jerman",$F$8="XII"),JERMAN!K7,
IF(AND($F$7="Bahasa Mandaring",$F$8="X"),MADARIN!C7,
IF(AND($F$7="Bahasa Mandaring",$F$8="XI"),MADARIN!G7,
IF(AND($F$7="Bahasa Mandaring",$F$8="XII"),MADARIN!K7,
IF(AND($F$7="Bahasa Korea",$F$8="X"),KOREA!C7,
IF(AND($F$7="Bahasa Korea",$F$8="XI"),KOREA!G7,
IF(AND($F$7="Bahasa Korea",$F$8="XII"),KOREA!K7,
IF(AND($F$7="Bahasa Arab",$F$8="X"),ARAB!C7,
IF(AND($F$7="Bahasa Arab",$F$8="XI"),ARAB!G7,
IF(AND($F$7="Bahasa Arab",$F$8="XII"),ARAB!K7,
IF(AND($F$7="Bahasa Perancis",$F$8="X"),PERANCIS!C7,
IF(AND($F$7="Bahasa Perancis",$F$8="XI"),PERANCIS!G7,
IF(AND($F$7="Bahasa Perancis",$F$8="XII"),PERANCIS!K7,
IF(AND($F$7="Antropologi",$F$8="X"),ANTRO!C7,
IF(AND($F$7="Antropologi",$F$8="XI"),ANTRO!G7,
IF(AND($F$7="Antropologi",$F$8="XII"),ANTRO!K7
))))))))))))))))))))))</f>
        <v>0</v>
      </c>
      <c r="F20" s="333">
        <f>IF($F$7="","",
IF(AND($F$7="Bahasa Jepang",$F$8="X"),JEPANG!D7,
IF(AND($F$7="Bahasa Jepang",$F$8="XI"),JEPANG!H7,
IF(AND($F$7="Bahasa Jepang",$F$8="XII"),JEPANG!L7,
IF(AND($F$7="Bahasa Jerman",$F$8="X"),JERMAN!D7,
IF(AND($F$7="Bahasa Jerman",$F$8="XI"),JERMAN!H7,
IF(AND($F$7="Bahasa Jerman",$F$8="XII"),JERMAN!L7,
IF(AND($F$7="Bahasa Mandaring",$F$8="X"),MADARIN!D7,
IF(AND($F$7="Bahasa Mandaring",$F$8="XI"),MADARIN!H7,
IF(AND($F$7="Bahasa Mandaring",$F$8="XII"),MADARIN!L7,
IF(AND($F$7="Bahasa Korea",$F$8="X"),KOREA!D7,
IF(AND($F$7="Bahasa Korea",$F$8="XI"),KOREA!H7,
IF(AND($F$7="Bahasa Korea",$F$8="XII"),KOREA!L7,
IF(AND($F$7="Bahasa Arab",$F$8="X"),ARAB!D7,
IF(AND($F$7="Bahasa Arab",$F$8="XI"),ARAB!H7,
IF(AND($F$7="Bahasa Arab",$F$8="XII"),ARAB!L7,
IF(AND($F$7="Bahasa Perancis",$F$8="X"),PERANCIS!D7,
IF(AND($F$7="Bahasa Perancis",$F$8="XI"),PERANCIS!H7,
IF(AND($F$7="Bahasa Perancis",$F$8="XII"),PERANCIS!L7,
IF(AND($F$7="Antropologi",$F$8="X"),ANTRO!D7,
IF(AND($F$7="Antropologi",$F$8="XI"),ANTRO!H7,
IF(AND($F$7="Antropologi",$F$8="XII"),ANTRO!L7
))))))))))))))))))))))</f>
        <v>0</v>
      </c>
      <c r="G20" s="325">
        <v>5</v>
      </c>
      <c r="H20" s="325"/>
      <c r="I20" s="325">
        <v>7</v>
      </c>
      <c r="J20" s="326"/>
      <c r="N20" s="311">
        <v>5</v>
      </c>
      <c r="O20" s="311" t="b">
        <v>0</v>
      </c>
      <c r="P20" s="311">
        <f t="shared" si="5"/>
        <v>0</v>
      </c>
      <c r="Q20" s="311" t="str">
        <f t="shared" si="6"/>
        <v/>
      </c>
      <c r="R20" s="311" t="str">
        <f t="shared" si="7"/>
        <v/>
      </c>
      <c r="S20" s="312" t="str">
        <f t="shared" si="8"/>
        <v/>
      </c>
      <c r="T20" s="311" t="str">
        <f t="shared" si="9"/>
        <v/>
      </c>
      <c r="U20" s="312" t="str">
        <f t="shared" si="10"/>
        <v/>
      </c>
      <c r="V20" s="311" t="str">
        <f t="shared" si="11"/>
        <v/>
      </c>
      <c r="W20" s="311" t="b">
        <v>0</v>
      </c>
      <c r="X20" s="311">
        <f t="shared" si="12"/>
        <v>0</v>
      </c>
      <c r="Y20" s="311" t="str">
        <f t="shared" si="0"/>
        <v/>
      </c>
      <c r="Z20" s="311" t="str">
        <f t="shared" si="1"/>
        <v/>
      </c>
      <c r="AA20" s="312" t="str">
        <f t="shared" si="2"/>
        <v/>
      </c>
      <c r="AB20" s="311" t="str">
        <f t="shared" si="3"/>
        <v/>
      </c>
      <c r="AC20" s="312" t="str">
        <f t="shared" si="4"/>
        <v/>
      </c>
      <c r="AD20" s="311" t="str">
        <f t="shared" si="13"/>
        <v/>
      </c>
    </row>
    <row r="21" spans="2:30" ht="93" customHeight="1" x14ac:dyDescent="0.2">
      <c r="B21" s="332">
        <f t="shared" si="14"/>
        <v>6</v>
      </c>
      <c r="C21" s="332">
        <f>IF($F$7="","",
IF(AND($F$7="Bahasa Jepang",$F$8="X"),JEPANG!A8,
IF(AND($F$7="Bahasa Jepang",$F$8="XI"),JEPANG!E8,
IF(AND($F$7="Bahasa Jepang",$F$8="XII"),JEPANG!I8,
IF(AND($F$7="Bahasa Jerman",$F$8="X"),JERMAN!A8,
IF(AND($F$7="Bahasa Jerman",$F$8="XI"),JERMAN!E8,
IF(AND($F$7="Bahasa Jerman",$F$8="XII"),JERMAN!I8,
IF(AND($F$7="Bahasa Mandaring",$F$8="X"),MADARIN!A8,
IF(AND($F$7="Bahasa Mandaring",$F$8="XI"),MADARIN!E8,
IF(AND($F$7="Bahasa Mandaring",$F$8="XII"),MADARIN!I8,
IF(AND($F$7="Bahasa Korea",$F$8="X"),KOREA!A8,
IF(AND($F$7="Bahasa Korea",$F$8="XI"),KOREA!E8,
IF(AND($F$7="Bahasa Korea",$F$8="XII"),KOREA!I8,
IF(AND($F$7="Bahasa Arab",$F$8="X"),ARAB!A8,
IF(AND($F$7="Bahasa Arab",$F$8="XI"),ARAB!E8,
IF(AND($F$7="Bahasa Arab",$F$8="XII"),ARAB!I8,
IF(AND($F$7="Bahasa Perancis",$F$8="X"),PERANCIS!A8,
IF(AND($F$7="Bahasa Perancis",$F$8="XI"),PERANCIS!E8,
IF(AND($F$7="Bahasa Perancis",$F$8="XII"),PERANCIS!I8,
IF(AND($F$7="Antropologi",$F$8="X"),ANTRO!A8,
IF(AND($F$7="Antropologi",$F$8="XI"),ANTRO!E8,
IF(AND($F$7="Antropologi",$F$8="XII"),ANTRO!I8
))))))))))))))))))))))</f>
        <v>0</v>
      </c>
      <c r="D21" s="333">
        <f>IF($F$7="","",
IF(AND($F$7="Bahasa Jepang",$F$8="X"),JEPANG!B8,
IF(AND($F$7="Bahasa Jepang",$F$8="XI"),JEPANG!F8,
IF(AND($F$7="Bahasa Jepang",$F$8="XII"),JEPANG!J8,
IF(AND($F$7="Bahasa Jerman",$F$8="X"),JERMAN!B8,
IF(AND($F$7="Bahasa Jerman",$F$8="XI"),JERMAN!F8,
IF(AND($F$7="Bahasa Jerman",$F$8="XII"),JERMAN!J8,
IF(AND($F$7="Bahasa Mandaring",$F$8="X"),MADARIN!B8,
IF(AND($F$7="Bahasa Mandaring",$F$8="XI"),MADARIN!F8,
IF(AND($F$7="Bahasa Mandaring",$F$8="XII"),MADARIN!J8,
IF(AND($F$7="Bahasa Korea",$F$8="X"),KOREA!B8,
IF(AND($F$7="Bahasa Korea",$F$8="XI"),KOREA!F8,
IF(AND($F$7="Bahasa Korea",$F$8="XII"),KOREA!J8,
IF(AND($F$7="Bahasa Arab",$F$8="X"),ARAB!B8,
IF(AND($F$7="Bahasa Arab",$F$8="XI"),ARAB!F8,
IF(AND($F$7="Bahasa Arab",$F$8="XII"),ARAB!J8,
IF(AND($F$7="Bahasa Perancis",$F$8="X"),PERANCIS!B8,
IF(AND($F$7="Bahasa Perancis",$F$8="XI"),PERANCIS!F8,
IF(AND($F$7="Bahasa Perancis",$F$8="XII"),PERANCIS!J8,
IF(AND($F$7="Antropologi",$F$8="X"),ANTRO!B8,
IF(AND($F$7="Antropologi",$F$8="XI"),ANTRO!F8,
IF(AND($F$7="Antropologi",$F$8="XII"),ANTRO!J8
))))))))))))))))))))))</f>
        <v>0</v>
      </c>
      <c r="E21" s="334">
        <f>IF($F$7="","",
IF(AND($F$7="Bahasa Jepang",$F$8="X"),JEPANG!C8,
IF(AND($F$7="Bahasa Jepang",$F$8="XI"),JEPANG!G8,
IF(AND($F$7="Bahasa Jepang",$F$8="XII"),JEPANG!K8,
IF(AND($F$7="Bahasa Jerman",$F$8="X"),JERMAN!C8,
IF(AND($F$7="Bahasa Jerman",$F$8="XI"),JERMAN!G8,
IF(AND($F$7="Bahasa Jerman",$F$8="XII"),JERMAN!K8,
IF(AND($F$7="Bahasa Mandaring",$F$8="X"),MADARIN!C8,
IF(AND($F$7="Bahasa Mandaring",$F$8="XI"),MADARIN!G8,
IF(AND($F$7="Bahasa Mandaring",$F$8="XII"),MADARIN!K8,
IF(AND($F$7="Bahasa Korea",$F$8="X"),KOREA!C8,
IF(AND($F$7="Bahasa Korea",$F$8="XI"),KOREA!G8,
IF(AND($F$7="Bahasa Korea",$F$8="XII"),KOREA!K8,
IF(AND($F$7="Bahasa Arab",$F$8="X"),ARAB!C8,
IF(AND($F$7="Bahasa Arab",$F$8="XI"),ARAB!G8,
IF(AND($F$7="Bahasa Arab",$F$8="XII"),ARAB!K8,
IF(AND($F$7="Bahasa Perancis",$F$8="X"),PERANCIS!C8,
IF(AND($F$7="Bahasa Perancis",$F$8="XI"),PERANCIS!G8,
IF(AND($F$7="Bahasa Perancis",$F$8="XII"),PERANCIS!K8,
IF(AND($F$7="Antropologi",$F$8="X"),ANTRO!C8,
IF(AND($F$7="Antropologi",$F$8="XI"),ANTRO!G8,
IF(AND($F$7="Antropologi",$F$8="XII"),ANTRO!K8
))))))))))))))))))))))</f>
        <v>0</v>
      </c>
      <c r="F21" s="333">
        <f>IF($F$7="","",
IF(AND($F$7="Bahasa Jepang",$F$8="X"),JEPANG!D8,
IF(AND($F$7="Bahasa Jepang",$F$8="XI"),JEPANG!H8,
IF(AND($F$7="Bahasa Jepang",$F$8="XII"),JEPANG!L8,
IF(AND($F$7="Bahasa Jerman",$F$8="X"),JERMAN!D8,
IF(AND($F$7="Bahasa Jerman",$F$8="XI"),JERMAN!H8,
IF(AND($F$7="Bahasa Jerman",$F$8="XII"),JERMAN!L8,
IF(AND($F$7="Bahasa Mandaring",$F$8="X"),MADARIN!D8,
IF(AND($F$7="Bahasa Mandaring",$F$8="XI"),MADARIN!H8,
IF(AND($F$7="Bahasa Mandaring",$F$8="XII"),MADARIN!L8,
IF(AND($F$7="Bahasa Korea",$F$8="X"),KOREA!D8,
IF(AND($F$7="Bahasa Korea",$F$8="XI"),KOREA!H8,
IF(AND($F$7="Bahasa Korea",$F$8="XII"),KOREA!L8,
IF(AND($F$7="Bahasa Arab",$F$8="X"),ARAB!D8,
IF(AND($F$7="Bahasa Arab",$F$8="XI"),ARAB!H8,
IF(AND($F$7="Bahasa Arab",$F$8="XII"),ARAB!L8,
IF(AND($F$7="Bahasa Perancis",$F$8="X"),PERANCIS!D8,
IF(AND($F$7="Bahasa Perancis",$F$8="XI"),PERANCIS!H8,
IF(AND($F$7="Bahasa Perancis",$F$8="XII"),PERANCIS!L8,
IF(AND($F$7="Antropologi",$F$8="X"),ANTRO!D8,
IF(AND($F$7="Antropologi",$F$8="XI"),ANTRO!H8,
IF(AND($F$7="Antropologi",$F$8="XII"),ANTRO!L8
))))))))))))))))))))))</f>
        <v>0</v>
      </c>
      <c r="G21" s="323">
        <v>6</v>
      </c>
      <c r="H21" s="323"/>
      <c r="I21" s="323">
        <v>8</v>
      </c>
      <c r="J21" s="324"/>
      <c r="N21" s="311">
        <v>6</v>
      </c>
      <c r="O21" s="311" t="b">
        <v>1</v>
      </c>
      <c r="P21" s="311">
        <f t="shared" si="5"/>
        <v>1</v>
      </c>
      <c r="Q21" s="311">
        <f t="shared" si="6"/>
        <v>6</v>
      </c>
      <c r="R21" s="311">
        <f t="shared" si="7"/>
        <v>0</v>
      </c>
      <c r="S21" s="312">
        <f t="shared" si="8"/>
        <v>0</v>
      </c>
      <c r="T21" s="311">
        <f t="shared" si="9"/>
        <v>0</v>
      </c>
      <c r="U21" s="312">
        <f t="shared" si="10"/>
        <v>0</v>
      </c>
      <c r="V21" s="311">
        <f t="shared" si="11"/>
        <v>6</v>
      </c>
      <c r="W21" s="311" t="b">
        <v>1</v>
      </c>
      <c r="X21" s="311">
        <f t="shared" si="12"/>
        <v>1</v>
      </c>
      <c r="Y21" s="311">
        <f t="shared" si="0"/>
        <v>6</v>
      </c>
      <c r="Z21" s="311">
        <f t="shared" si="1"/>
        <v>0</v>
      </c>
      <c r="AA21" s="312">
        <f t="shared" si="2"/>
        <v>0</v>
      </c>
      <c r="AB21" s="311">
        <f t="shared" si="3"/>
        <v>0</v>
      </c>
      <c r="AC21" s="312">
        <f t="shared" si="4"/>
        <v>0</v>
      </c>
      <c r="AD21" s="311">
        <f t="shared" si="13"/>
        <v>8</v>
      </c>
    </row>
    <row r="22" spans="2:30" ht="93" customHeight="1" x14ac:dyDescent="0.2">
      <c r="B22" s="332">
        <f t="shared" si="14"/>
        <v>7</v>
      </c>
      <c r="C22" s="332">
        <f>IF($F$7="","",
IF(AND($F$7="Bahasa Jepang",$F$8="X"),JEPANG!A9,
IF(AND($F$7="Bahasa Jepang",$F$8="XI"),JEPANG!E9,
IF(AND($F$7="Bahasa Jepang",$F$8="XII"),JEPANG!I9,
IF(AND($F$7="Bahasa Jerman",$F$8="X"),JERMAN!A9,
IF(AND($F$7="Bahasa Jerman",$F$8="XI"),JERMAN!E9,
IF(AND($F$7="Bahasa Jerman",$F$8="XII"),JERMAN!I9,
IF(AND($F$7="Bahasa Mandaring",$F$8="X"),MADARIN!A9,
IF(AND($F$7="Bahasa Mandaring",$F$8="XI"),MADARIN!E9,
IF(AND($F$7="Bahasa Mandaring",$F$8="XII"),MADARIN!I9,
IF(AND($F$7="Bahasa Korea",$F$8="X"),KOREA!A9,
IF(AND($F$7="Bahasa Korea",$F$8="XI"),KOREA!E9,
IF(AND($F$7="Bahasa Korea",$F$8="XII"),KOREA!I9,
IF(AND($F$7="Bahasa Arab",$F$8="X"),ARAB!A9,
IF(AND($F$7="Bahasa Arab",$F$8="XI"),ARAB!E9,
IF(AND($F$7="Bahasa Arab",$F$8="XII"),ARAB!I9,
IF(AND($F$7="Bahasa Perancis",$F$8="X"),PERANCIS!A9,
IF(AND($F$7="Bahasa Perancis",$F$8="XI"),PERANCIS!E9,
IF(AND($F$7="Bahasa Perancis",$F$8="XII"),PERANCIS!I9,
IF(AND($F$7="Antropologi",$F$8="X"),ANTRO!A9,
IF(AND($F$7="Antropologi",$F$8="XI"),ANTRO!E9,
IF(AND($F$7="Antropologi",$F$8="XII"),ANTRO!I9
))))))))))))))))))))))</f>
        <v>0</v>
      </c>
      <c r="D22" s="333">
        <f>IF($F$7="","",
IF(AND($F$7="Bahasa Jepang",$F$8="X"),JEPANG!B9,
IF(AND($F$7="Bahasa Jepang",$F$8="XI"),JEPANG!F9,
IF(AND($F$7="Bahasa Jepang",$F$8="XII"),JEPANG!J9,
IF(AND($F$7="Bahasa Jerman",$F$8="X"),JERMAN!B9,
IF(AND($F$7="Bahasa Jerman",$F$8="XI"),JERMAN!F9,
IF(AND($F$7="Bahasa Jerman",$F$8="XII"),JERMAN!J9,
IF(AND($F$7="Bahasa Mandaring",$F$8="X"),MADARIN!B9,
IF(AND($F$7="Bahasa Mandaring",$F$8="XI"),MADARIN!F9,
IF(AND($F$7="Bahasa Mandaring",$F$8="XII"),MADARIN!J9,
IF(AND($F$7="Bahasa Korea",$F$8="X"),KOREA!B9,
IF(AND($F$7="Bahasa Korea",$F$8="XI"),KOREA!F9,
IF(AND($F$7="Bahasa Korea",$F$8="XII"),KOREA!J9,
IF(AND($F$7="Bahasa Arab",$F$8="X"),ARAB!B9,
IF(AND($F$7="Bahasa Arab",$F$8="XI"),ARAB!F9,
IF(AND($F$7="Bahasa Arab",$F$8="XII"),ARAB!J9,
IF(AND($F$7="Bahasa Perancis",$F$8="X"),PERANCIS!B9,
IF(AND($F$7="Bahasa Perancis",$F$8="XI"),PERANCIS!F9,
IF(AND($F$7="Bahasa Perancis",$F$8="XII"),PERANCIS!J9,
IF(AND($F$7="Antropologi",$F$8="X"),ANTRO!B9,
IF(AND($F$7="Antropologi",$F$8="XI"),ANTRO!F9,
IF(AND($F$7="Antropologi",$F$8="XII"),ANTRO!J9
))))))))))))))))))))))</f>
        <v>0</v>
      </c>
      <c r="E22" s="334">
        <f>IF($F$7="","",
IF(AND($F$7="Bahasa Jepang",$F$8="X"),JEPANG!C9,
IF(AND($F$7="Bahasa Jepang",$F$8="XI"),JEPANG!G9,
IF(AND($F$7="Bahasa Jepang",$F$8="XII"),JEPANG!K9,
IF(AND($F$7="Bahasa Jerman",$F$8="X"),JERMAN!C9,
IF(AND($F$7="Bahasa Jerman",$F$8="XI"),JERMAN!G9,
IF(AND($F$7="Bahasa Jerman",$F$8="XII"),JERMAN!K9,
IF(AND($F$7="Bahasa Mandaring",$F$8="X"),MADARIN!C9,
IF(AND($F$7="Bahasa Mandaring",$F$8="XI"),MADARIN!G9,
IF(AND($F$7="Bahasa Mandaring",$F$8="XII"),MADARIN!K9,
IF(AND($F$7="Bahasa Korea",$F$8="X"),KOREA!C9,
IF(AND($F$7="Bahasa Korea",$F$8="XI"),KOREA!G9,
IF(AND($F$7="Bahasa Korea",$F$8="XII"),KOREA!K9,
IF(AND($F$7="Bahasa Arab",$F$8="X"),ARAB!C9,
IF(AND($F$7="Bahasa Arab",$F$8="XI"),ARAB!G9,
IF(AND($F$7="Bahasa Arab",$F$8="XII"),ARAB!K9,
IF(AND($F$7="Bahasa Perancis",$F$8="X"),PERANCIS!C9,
IF(AND($F$7="Bahasa Perancis",$F$8="XI"),PERANCIS!G9,
IF(AND($F$7="Bahasa Perancis",$F$8="XII"),PERANCIS!K9,
IF(AND($F$7="Antropologi",$F$8="X"),ANTRO!C9,
IF(AND($F$7="Antropologi",$F$8="XI"),ANTRO!G9,
IF(AND($F$7="Antropologi",$F$8="XII"),ANTRO!K9
))))))))))))))))))))))</f>
        <v>0</v>
      </c>
      <c r="F22" s="333">
        <f>IF($F$7="","",
IF(AND($F$7="Bahasa Jepang",$F$8="X"),JEPANG!D9,
IF(AND($F$7="Bahasa Jepang",$F$8="XI"),JEPANG!H9,
IF(AND($F$7="Bahasa Jepang",$F$8="XII"),JEPANG!L9,
IF(AND($F$7="Bahasa Jerman",$F$8="X"),JERMAN!D9,
IF(AND($F$7="Bahasa Jerman",$F$8="XI"),JERMAN!H9,
IF(AND($F$7="Bahasa Jerman",$F$8="XII"),JERMAN!L9,
IF(AND($F$7="Bahasa Mandaring",$F$8="X"),MADARIN!D9,
IF(AND($F$7="Bahasa Mandaring",$F$8="XI"),MADARIN!H9,
IF(AND($F$7="Bahasa Mandaring",$F$8="XII"),MADARIN!L9,
IF(AND($F$7="Bahasa Korea",$F$8="X"),KOREA!D9,
IF(AND($F$7="Bahasa Korea",$F$8="XI"),KOREA!H9,
IF(AND($F$7="Bahasa Korea",$F$8="XII"),KOREA!L9,
IF(AND($F$7="Bahasa Arab",$F$8="X"),ARAB!D9,
IF(AND($F$7="Bahasa Arab",$F$8="XI"),ARAB!H9,
IF(AND($F$7="Bahasa Arab",$F$8="XII"),ARAB!L9,
IF(AND($F$7="Bahasa Perancis",$F$8="X"),PERANCIS!D9,
IF(AND($F$7="Bahasa Perancis",$F$8="XI"),PERANCIS!H9,
IF(AND($F$7="Bahasa Perancis",$F$8="XII"),PERANCIS!L9,
IF(AND($F$7="Antropologi",$F$8="X"),ANTRO!D9,
IF(AND($F$7="Antropologi",$F$8="XI"),ANTRO!H9,
IF(AND($F$7="Antropologi",$F$8="XII"),ANTRO!L9
))))))))))))))))))))))</f>
        <v>0</v>
      </c>
      <c r="G22" s="325">
        <v>7</v>
      </c>
      <c r="H22" s="325"/>
      <c r="I22" s="325">
        <v>9</v>
      </c>
      <c r="J22" s="326"/>
      <c r="N22" s="311">
        <v>7</v>
      </c>
      <c r="O22" s="311" t="b">
        <v>1</v>
      </c>
      <c r="P22" s="311">
        <f t="shared" si="5"/>
        <v>1</v>
      </c>
      <c r="Q22" s="311">
        <f t="shared" si="6"/>
        <v>7</v>
      </c>
      <c r="R22" s="311">
        <f t="shared" si="7"/>
        <v>0</v>
      </c>
      <c r="S22" s="312">
        <f t="shared" si="8"/>
        <v>0</v>
      </c>
      <c r="T22" s="311">
        <f t="shared" si="9"/>
        <v>0</v>
      </c>
      <c r="U22" s="312">
        <f t="shared" si="10"/>
        <v>0</v>
      </c>
      <c r="V22" s="311">
        <f t="shared" si="11"/>
        <v>7</v>
      </c>
      <c r="W22" s="311" t="b">
        <v>1</v>
      </c>
      <c r="X22" s="311">
        <f t="shared" si="12"/>
        <v>1</v>
      </c>
      <c r="Y22" s="311">
        <f t="shared" si="0"/>
        <v>7</v>
      </c>
      <c r="Z22" s="311">
        <f t="shared" si="1"/>
        <v>0</v>
      </c>
      <c r="AA22" s="312">
        <f t="shared" si="2"/>
        <v>0</v>
      </c>
      <c r="AB22" s="311">
        <f t="shared" si="3"/>
        <v>0</v>
      </c>
      <c r="AC22" s="312">
        <f t="shared" si="4"/>
        <v>0</v>
      </c>
      <c r="AD22" s="311">
        <f t="shared" si="13"/>
        <v>9</v>
      </c>
    </row>
    <row r="23" spans="2:30" ht="93" customHeight="1" x14ac:dyDescent="0.2">
      <c r="B23" s="332">
        <f t="shared" si="14"/>
        <v>8</v>
      </c>
      <c r="C23" s="332">
        <f>IF($F$7="","",
IF(AND($F$7="Bahasa Jepang",$F$8="X"),JEPANG!A10,
IF(AND($F$7="Bahasa Jepang",$F$8="XI"),JEPANG!E10,
IF(AND($F$7="Bahasa Jepang",$F$8="XII"),JEPANG!I10,
IF(AND($F$7="Bahasa Jerman",$F$8="X"),JERMAN!A10,
IF(AND($F$7="Bahasa Jerman",$F$8="XI"),JERMAN!E10,
IF(AND($F$7="Bahasa Jerman",$F$8="XII"),JERMAN!I10,
IF(AND($F$7="Bahasa Mandaring",$F$8="X"),MADARIN!A10,
IF(AND($F$7="Bahasa Mandaring",$F$8="XI"),MADARIN!E10,
IF(AND($F$7="Bahasa Mandaring",$F$8="XII"),MADARIN!I10,
IF(AND($F$7="Bahasa Korea",$F$8="X"),KOREA!A10,
IF(AND($F$7="Bahasa Korea",$F$8="XI"),KOREA!E10,
IF(AND($F$7="Bahasa Korea",$F$8="XII"),KOREA!I10,
IF(AND($F$7="Bahasa Arab",$F$8="X"),ARAB!A10,
IF(AND($F$7="Bahasa Arab",$F$8="XI"),ARAB!E10,
IF(AND($F$7="Bahasa Arab",$F$8="XII"),ARAB!I10,
IF(AND($F$7="Bahasa Perancis",$F$8="X"),PERANCIS!A10,
IF(AND($F$7="Bahasa Perancis",$F$8="XI"),PERANCIS!E10,
IF(AND($F$7="Bahasa Perancis",$F$8="XII"),PERANCIS!I10,
IF(AND($F$7="Antropologi",$F$8="X"),ANTRO!A10,
IF(AND($F$7="Antropologi",$F$8="XI"),ANTRO!E10,
IF(AND($F$7="Antropologi",$F$8="XII"),ANTRO!I10
))))))))))))))))))))))</f>
        <v>0</v>
      </c>
      <c r="D23" s="333">
        <f>IF($F$7="","",
IF(AND($F$7="Bahasa Jepang",$F$8="X"),JEPANG!B10,
IF(AND($F$7="Bahasa Jepang",$F$8="XI"),JEPANG!F10,
IF(AND($F$7="Bahasa Jepang",$F$8="XII"),JEPANG!J10,
IF(AND($F$7="Bahasa Jerman",$F$8="X"),JERMAN!B10,
IF(AND($F$7="Bahasa Jerman",$F$8="XI"),JERMAN!F10,
IF(AND($F$7="Bahasa Jerman",$F$8="XII"),JERMAN!J10,
IF(AND($F$7="Bahasa Mandaring",$F$8="X"),MADARIN!B10,
IF(AND($F$7="Bahasa Mandaring",$F$8="XI"),MADARIN!F10,
IF(AND($F$7="Bahasa Mandaring",$F$8="XII"),MADARIN!J10,
IF(AND($F$7="Bahasa Korea",$F$8="X"),KOREA!B10,
IF(AND($F$7="Bahasa Korea",$F$8="XI"),KOREA!F10,
IF(AND($F$7="Bahasa Korea",$F$8="XII"),KOREA!J10,
IF(AND($F$7="Bahasa Arab",$F$8="X"),ARAB!B10,
IF(AND($F$7="Bahasa Arab",$F$8="XI"),ARAB!F10,
IF(AND($F$7="Bahasa Arab",$F$8="XII"),ARAB!J10,
IF(AND($F$7="Bahasa Perancis",$F$8="X"),PERANCIS!B10,
IF(AND($F$7="Bahasa Perancis",$F$8="XI"),PERANCIS!F10,
IF(AND($F$7="Bahasa Perancis",$F$8="XII"),PERANCIS!J10,
IF(AND($F$7="Antropologi",$F$8="X"),ANTRO!B10,
IF(AND($F$7="Antropologi",$F$8="XI"),ANTRO!F10,
IF(AND($F$7="Antropologi",$F$8="XII"),ANTRO!J10
))))))))))))))))))))))</f>
        <v>0</v>
      </c>
      <c r="E23" s="334">
        <f>IF($F$7="","",
IF(AND($F$7="Bahasa Jepang",$F$8="X"),JEPANG!C10,
IF(AND($F$7="Bahasa Jepang",$F$8="XI"),JEPANG!G10,
IF(AND($F$7="Bahasa Jepang",$F$8="XII"),JEPANG!K10,
IF(AND($F$7="Bahasa Jerman",$F$8="X"),JERMAN!C10,
IF(AND($F$7="Bahasa Jerman",$F$8="XI"),JERMAN!G10,
IF(AND($F$7="Bahasa Jerman",$F$8="XII"),JERMAN!K10,
IF(AND($F$7="Bahasa Mandaring",$F$8="X"),MADARIN!C10,
IF(AND($F$7="Bahasa Mandaring",$F$8="XI"),MADARIN!G10,
IF(AND($F$7="Bahasa Mandaring",$F$8="XII"),MADARIN!K10,
IF(AND($F$7="Bahasa Korea",$F$8="X"),KOREA!C10,
IF(AND($F$7="Bahasa Korea",$F$8="XI"),KOREA!G10,
IF(AND($F$7="Bahasa Korea",$F$8="XII"),KOREA!K10,
IF(AND($F$7="Bahasa Arab",$F$8="X"),ARAB!C10,
IF(AND($F$7="Bahasa Arab",$F$8="XI"),ARAB!G10,
IF(AND($F$7="Bahasa Arab",$F$8="XII"),ARAB!K10,
IF(AND($F$7="Bahasa Perancis",$F$8="X"),PERANCIS!C10,
IF(AND($F$7="Bahasa Perancis",$F$8="XI"),PERANCIS!G10,
IF(AND($F$7="Bahasa Perancis",$F$8="XII"),PERANCIS!K10,
IF(AND($F$7="Antropologi",$F$8="X"),ANTRO!C10,
IF(AND($F$7="Antropologi",$F$8="XI"),ANTRO!G10,
IF(AND($F$7="Antropologi",$F$8="XII"),ANTRO!K10
))))))))))))))))))))))</f>
        <v>0</v>
      </c>
      <c r="F23" s="333">
        <f>IF($F$7="","",
IF(AND($F$7="Bahasa Jepang",$F$8="X"),JEPANG!D10,
IF(AND($F$7="Bahasa Jepang",$F$8="XI"),JEPANG!H10,
IF(AND($F$7="Bahasa Jepang",$F$8="XII"),JEPANG!L10,
IF(AND($F$7="Bahasa Jerman",$F$8="X"),JERMAN!D10,
IF(AND($F$7="Bahasa Jerman",$F$8="XI"),JERMAN!H10,
IF(AND($F$7="Bahasa Jerman",$F$8="XII"),JERMAN!L10,
IF(AND($F$7="Bahasa Mandaring",$F$8="X"),MADARIN!D10,
IF(AND($F$7="Bahasa Mandaring",$F$8="XI"),MADARIN!H10,
IF(AND($F$7="Bahasa Mandaring",$F$8="XII"),MADARIN!L10,
IF(AND($F$7="Bahasa Korea",$F$8="X"),KOREA!D10,
IF(AND($F$7="Bahasa Korea",$F$8="XI"),KOREA!H10,
IF(AND($F$7="Bahasa Korea",$F$8="XII"),KOREA!L10,
IF(AND($F$7="Bahasa Arab",$F$8="X"),ARAB!D10,
IF(AND($F$7="Bahasa Arab",$F$8="XI"),ARAB!H10,
IF(AND($F$7="Bahasa Arab",$F$8="XII"),ARAB!L10,
IF(AND($F$7="Bahasa Perancis",$F$8="X"),PERANCIS!D10,
IF(AND($F$7="Bahasa Perancis",$F$8="XI"),PERANCIS!H10,
IF(AND($F$7="Bahasa Perancis",$F$8="XII"),PERANCIS!L10,
IF(AND($F$7="Antropologi",$F$8="X"),ANTRO!D10,
IF(AND($F$7="Antropologi",$F$8="XI"),ANTRO!H10,
IF(AND($F$7="Antropologi",$F$8="XII"),ANTRO!L10
))))))))))))))))))))))</f>
        <v>0</v>
      </c>
      <c r="G23" s="323">
        <v>8</v>
      </c>
      <c r="H23" s="323"/>
      <c r="I23" s="323">
        <v>10</v>
      </c>
      <c r="J23" s="324"/>
      <c r="N23" s="311">
        <v>8</v>
      </c>
      <c r="O23" s="311" t="b">
        <v>1</v>
      </c>
      <c r="P23" s="311">
        <f t="shared" si="5"/>
        <v>1</v>
      </c>
      <c r="Q23" s="311">
        <f t="shared" si="6"/>
        <v>8</v>
      </c>
      <c r="R23" s="311">
        <f t="shared" si="7"/>
        <v>0</v>
      </c>
      <c r="S23" s="312">
        <f t="shared" si="8"/>
        <v>0</v>
      </c>
      <c r="T23" s="311">
        <f t="shared" si="9"/>
        <v>0</v>
      </c>
      <c r="U23" s="312">
        <f t="shared" si="10"/>
        <v>0</v>
      </c>
      <c r="V23" s="311">
        <f t="shared" si="11"/>
        <v>8</v>
      </c>
      <c r="W23" s="311" t="b">
        <v>1</v>
      </c>
      <c r="X23" s="311">
        <f t="shared" si="12"/>
        <v>1</v>
      </c>
      <c r="Y23" s="311">
        <f t="shared" si="0"/>
        <v>8</v>
      </c>
      <c r="Z23" s="311">
        <f t="shared" si="1"/>
        <v>0</v>
      </c>
      <c r="AA23" s="312">
        <f t="shared" si="2"/>
        <v>0</v>
      </c>
      <c r="AB23" s="311">
        <f t="shared" si="3"/>
        <v>0</v>
      </c>
      <c r="AC23" s="312">
        <f t="shared" si="4"/>
        <v>0</v>
      </c>
      <c r="AD23" s="311">
        <f t="shared" si="13"/>
        <v>10</v>
      </c>
    </row>
    <row r="24" spans="2:30" ht="93" customHeight="1" x14ac:dyDescent="0.2">
      <c r="B24" s="332">
        <f t="shared" si="14"/>
        <v>9</v>
      </c>
      <c r="C24" s="332">
        <f>IF($F$7="","",
IF(AND($F$7="Bahasa Jepang",$F$8="X"),JEPANG!A11,
IF(AND($F$7="Bahasa Jepang",$F$8="XI"),JEPANG!E11,
IF(AND($F$7="Bahasa Jepang",$F$8="XII"),JEPANG!I11,
IF(AND($F$7="Bahasa Jerman",$F$8="X"),JERMAN!A11,
IF(AND($F$7="Bahasa Jerman",$F$8="XI"),JERMAN!E11,
IF(AND($F$7="Bahasa Jerman",$F$8="XII"),JERMAN!I11,
IF(AND($F$7="Bahasa Mandaring",$F$8="X"),MADARIN!A11,
IF(AND($F$7="Bahasa Mandaring",$F$8="XI"),MADARIN!E11,
IF(AND($F$7="Bahasa Mandaring",$F$8="XII"),MADARIN!I11,
IF(AND($F$7="Bahasa Korea",$F$8="X"),KOREA!A11,
IF(AND($F$7="Bahasa Korea",$F$8="XI"),KOREA!E11,
IF(AND($F$7="Bahasa Korea",$F$8="XII"),KOREA!I11,
IF(AND($F$7="Bahasa Arab",$F$8="X"),ARAB!A11,
IF(AND($F$7="Bahasa Arab",$F$8="XI"),ARAB!E11,
IF(AND($F$7="Bahasa Arab",$F$8="XII"),ARAB!I11,
IF(AND($F$7="Bahasa Perancis",$F$8="X"),PERANCIS!A11,
IF(AND($F$7="Bahasa Perancis",$F$8="XI"),PERANCIS!E11,
IF(AND($F$7="Bahasa Perancis",$F$8="XII"),PERANCIS!I11,
IF(AND($F$7="Antropologi",$F$8="X"),ANTRO!A11,
IF(AND($F$7="Antropologi",$F$8="XI"),ANTRO!E11,
IF(AND($F$7="Antropologi",$F$8="XII"),ANTRO!I11
))))))))))))))))))))))</f>
        <v>0</v>
      </c>
      <c r="D24" s="333">
        <f>IF($F$7="","",
IF(AND($F$7="Bahasa Jepang",$F$8="X"),JEPANG!B11,
IF(AND($F$7="Bahasa Jepang",$F$8="XI"),JEPANG!F11,
IF(AND($F$7="Bahasa Jepang",$F$8="XII"),JEPANG!J11,
IF(AND($F$7="Bahasa Jerman",$F$8="X"),JERMAN!B11,
IF(AND($F$7="Bahasa Jerman",$F$8="XI"),JERMAN!F11,
IF(AND($F$7="Bahasa Jerman",$F$8="XII"),JERMAN!J11,
IF(AND($F$7="Bahasa Mandaring",$F$8="X"),MADARIN!B11,
IF(AND($F$7="Bahasa Mandaring",$F$8="XI"),MADARIN!F11,
IF(AND($F$7="Bahasa Mandaring",$F$8="XII"),MADARIN!J11,
IF(AND($F$7="Bahasa Korea",$F$8="X"),KOREA!B11,
IF(AND($F$7="Bahasa Korea",$F$8="XI"),KOREA!F11,
IF(AND($F$7="Bahasa Korea",$F$8="XII"),KOREA!J11,
IF(AND($F$7="Bahasa Arab",$F$8="X"),ARAB!B11,
IF(AND($F$7="Bahasa Arab",$F$8="XI"),ARAB!F11,
IF(AND($F$7="Bahasa Arab",$F$8="XII"),ARAB!J11,
IF(AND($F$7="Bahasa Perancis",$F$8="X"),PERANCIS!B11,
IF(AND($F$7="Bahasa Perancis",$F$8="XI"),PERANCIS!F11,
IF(AND($F$7="Bahasa Perancis",$F$8="XII"),PERANCIS!J11,
IF(AND($F$7="Antropologi",$F$8="X"),ANTRO!B11,
IF(AND($F$7="Antropologi",$F$8="XI"),ANTRO!F11,
IF(AND($F$7="Antropologi",$F$8="XII"),ANTRO!J11
))))))))))))))))))))))</f>
        <v>0</v>
      </c>
      <c r="E24" s="334">
        <f>IF($F$7="","",
IF(AND($F$7="Bahasa Jepang",$F$8="X"),JEPANG!C11,
IF(AND($F$7="Bahasa Jepang",$F$8="XI"),JEPANG!G11,
IF(AND($F$7="Bahasa Jepang",$F$8="XII"),JEPANG!K11,
IF(AND($F$7="Bahasa Jerman",$F$8="X"),JERMAN!C11,
IF(AND($F$7="Bahasa Jerman",$F$8="XI"),JERMAN!G11,
IF(AND($F$7="Bahasa Jerman",$F$8="XII"),JERMAN!K11,
IF(AND($F$7="Bahasa Mandaring",$F$8="X"),MADARIN!C11,
IF(AND($F$7="Bahasa Mandaring",$F$8="XI"),MADARIN!G11,
IF(AND($F$7="Bahasa Mandaring",$F$8="XII"),MADARIN!K11,
IF(AND($F$7="Bahasa Korea",$F$8="X"),KOREA!C11,
IF(AND($F$7="Bahasa Korea",$F$8="XI"),KOREA!G11,
IF(AND($F$7="Bahasa Korea",$F$8="XII"),KOREA!K11,
IF(AND($F$7="Bahasa Arab",$F$8="X"),ARAB!C11,
IF(AND($F$7="Bahasa Arab",$F$8="XI"),ARAB!G11,
IF(AND($F$7="Bahasa Arab",$F$8="XII"),ARAB!K11,
IF(AND($F$7="Bahasa Perancis",$F$8="X"),PERANCIS!C11,
IF(AND($F$7="Bahasa Perancis",$F$8="XI"),PERANCIS!G11,
IF(AND($F$7="Bahasa Perancis",$F$8="XII"),PERANCIS!K11,
IF(AND($F$7="Antropologi",$F$8="X"),ANTRO!C11,
IF(AND($F$7="Antropologi",$F$8="XI"),ANTRO!G11,
IF(AND($F$7="Antropologi",$F$8="XII"),ANTRO!K11
))))))))))))))))))))))</f>
        <v>0</v>
      </c>
      <c r="F24" s="333">
        <f>IF($F$7="","",
IF(AND($F$7="Bahasa Jepang",$F$8="X"),JEPANG!D11,
IF(AND($F$7="Bahasa Jepang",$F$8="XI"),JEPANG!H11,
IF(AND($F$7="Bahasa Jepang",$F$8="XII"),JEPANG!L11,
IF(AND($F$7="Bahasa Jerman",$F$8="X"),JERMAN!D11,
IF(AND($F$7="Bahasa Jerman",$F$8="XI"),JERMAN!H11,
IF(AND($F$7="Bahasa Jerman",$F$8="XII"),JERMAN!L11,
IF(AND($F$7="Bahasa Mandaring",$F$8="X"),MADARIN!D11,
IF(AND($F$7="Bahasa Mandaring",$F$8="XI"),MADARIN!H11,
IF(AND($F$7="Bahasa Mandaring",$F$8="XII"),MADARIN!L11,
IF(AND($F$7="Bahasa Korea",$F$8="X"),KOREA!D11,
IF(AND($F$7="Bahasa Korea",$F$8="XI"),KOREA!H11,
IF(AND($F$7="Bahasa Korea",$F$8="XII"),KOREA!L11,
IF(AND($F$7="Bahasa Arab",$F$8="X"),ARAB!D11,
IF(AND($F$7="Bahasa Arab",$F$8="XI"),ARAB!H11,
IF(AND($F$7="Bahasa Arab",$F$8="XII"),ARAB!L11,
IF(AND($F$7="Bahasa Perancis",$F$8="X"),PERANCIS!D11,
IF(AND($F$7="Bahasa Perancis",$F$8="XI"),PERANCIS!H11,
IF(AND($F$7="Bahasa Perancis",$F$8="XII"),PERANCIS!L11,
IF(AND($F$7="Antropologi",$F$8="X"),ANTRO!D11,
IF(AND($F$7="Antropologi",$F$8="XI"),ANTRO!H11,
IF(AND($F$7="Antropologi",$F$8="XII"),ANTRO!L11
))))))))))))))))))))))</f>
        <v>0</v>
      </c>
      <c r="G24" s="325">
        <v>90</v>
      </c>
      <c r="H24" s="325"/>
      <c r="I24" s="325">
        <v>9</v>
      </c>
      <c r="J24" s="326"/>
      <c r="N24" s="311">
        <v>9</v>
      </c>
      <c r="O24" s="311" t="b">
        <v>1</v>
      </c>
      <c r="P24" s="311">
        <f t="shared" si="5"/>
        <v>1</v>
      </c>
      <c r="Q24" s="311">
        <f t="shared" si="6"/>
        <v>9</v>
      </c>
      <c r="R24" s="311">
        <f t="shared" si="7"/>
        <v>0</v>
      </c>
      <c r="S24" s="312">
        <f t="shared" si="8"/>
        <v>0</v>
      </c>
      <c r="T24" s="311">
        <f t="shared" si="9"/>
        <v>0</v>
      </c>
      <c r="U24" s="312">
        <f t="shared" si="10"/>
        <v>0</v>
      </c>
      <c r="V24" s="311">
        <f t="shared" si="11"/>
        <v>90</v>
      </c>
      <c r="W24" s="311" t="b">
        <v>1</v>
      </c>
      <c r="X24" s="311">
        <f t="shared" si="12"/>
        <v>1</v>
      </c>
      <c r="Y24" s="311">
        <f t="shared" si="0"/>
        <v>9</v>
      </c>
      <c r="Z24" s="311">
        <f t="shared" si="1"/>
        <v>0</v>
      </c>
      <c r="AA24" s="312">
        <f t="shared" si="2"/>
        <v>0</v>
      </c>
      <c r="AB24" s="311">
        <f t="shared" si="3"/>
        <v>0</v>
      </c>
      <c r="AC24" s="312">
        <f t="shared" si="4"/>
        <v>0</v>
      </c>
      <c r="AD24" s="311">
        <f t="shared" si="13"/>
        <v>9</v>
      </c>
    </row>
    <row r="25" spans="2:30" ht="93" customHeight="1" x14ac:dyDescent="0.2">
      <c r="B25" s="332">
        <f t="shared" si="14"/>
        <v>10</v>
      </c>
      <c r="C25" s="332">
        <f>IF($F$7="","",
IF(AND($F$7="Bahasa Jepang",$F$8="X"),JEPANG!A12,
IF(AND($F$7="Bahasa Jepang",$F$8="XI"),JEPANG!E12,
IF(AND($F$7="Bahasa Jepang",$F$8="XII"),JEPANG!I12,
IF(AND($F$7="Bahasa Jerman",$F$8="X"),JERMAN!A12,
IF(AND($F$7="Bahasa Jerman",$F$8="XI"),JERMAN!E12,
IF(AND($F$7="Bahasa Jerman",$F$8="XII"),JERMAN!I12,
IF(AND($F$7="Bahasa Mandaring",$F$8="X"),MADARIN!A12,
IF(AND($F$7="Bahasa Mandaring",$F$8="XI"),MADARIN!E12,
IF(AND($F$7="Bahasa Mandaring",$F$8="XII"),MADARIN!I12,
IF(AND($F$7="Bahasa Korea",$F$8="X"),KOREA!A12,
IF(AND($F$7="Bahasa Korea",$F$8="XI"),KOREA!E12,
IF(AND($F$7="Bahasa Korea",$F$8="XII"),KOREA!I12,
IF(AND($F$7="Bahasa Arab",$F$8="X"),ARAB!A12,
IF(AND($F$7="Bahasa Arab",$F$8="XI"),ARAB!E12,
IF(AND($F$7="Bahasa Arab",$F$8="XII"),ARAB!I12,
IF(AND($F$7="Bahasa Perancis",$F$8="X"),PERANCIS!A12,
IF(AND($F$7="Bahasa Perancis",$F$8="XI"),PERANCIS!E12,
IF(AND($F$7="Bahasa Perancis",$F$8="XII"),PERANCIS!I12,
IF(AND($F$7="Antropologi",$F$8="X"),ANTRO!A12,
IF(AND($F$7="Antropologi",$F$8="XI"),ANTRO!E12,
IF(AND($F$7="Antropologi",$F$8="XII"),ANTRO!I12
))))))))))))))))))))))</f>
        <v>0</v>
      </c>
      <c r="D25" s="333">
        <f>IF($F$7="","",
IF(AND($F$7="Bahasa Jepang",$F$8="X"),JEPANG!B12,
IF(AND($F$7="Bahasa Jepang",$F$8="XI"),JEPANG!F12,
IF(AND($F$7="Bahasa Jepang",$F$8="XII"),JEPANG!J12,
IF(AND($F$7="Bahasa Jerman",$F$8="X"),JERMAN!B12,
IF(AND($F$7="Bahasa Jerman",$F$8="XI"),JERMAN!F12,
IF(AND($F$7="Bahasa Jerman",$F$8="XII"),JERMAN!J12,
IF(AND($F$7="Bahasa Mandaring",$F$8="X"),MADARIN!B12,
IF(AND($F$7="Bahasa Mandaring",$F$8="XI"),MADARIN!F12,
IF(AND($F$7="Bahasa Mandaring",$F$8="XII"),MADARIN!J12,
IF(AND($F$7="Bahasa Korea",$F$8="X"),KOREA!B12,
IF(AND($F$7="Bahasa Korea",$F$8="XI"),KOREA!F12,
IF(AND($F$7="Bahasa Korea",$F$8="XII"),KOREA!J12,
IF(AND($F$7="Bahasa Arab",$F$8="X"),ARAB!B12,
IF(AND($F$7="Bahasa Arab",$F$8="XI"),ARAB!F12,
IF(AND($F$7="Bahasa Arab",$F$8="XII"),ARAB!J12,
IF(AND($F$7="Bahasa Perancis",$F$8="X"),PERANCIS!B12,
IF(AND($F$7="Bahasa Perancis",$F$8="XI"),PERANCIS!F12,
IF(AND($F$7="Bahasa Perancis",$F$8="XII"),PERANCIS!J12,
IF(AND($F$7="Antropologi",$F$8="X"),ANTRO!B12,
IF(AND($F$7="Antropologi",$F$8="XI"),ANTRO!F12,
IF(AND($F$7="Antropologi",$F$8="XII"),ANTRO!J12
))))))))))))))))))))))</f>
        <v>0</v>
      </c>
      <c r="E25" s="334">
        <f>IF($F$7="","",
IF(AND($F$7="Bahasa Jepang",$F$8="X"),JEPANG!C12,
IF(AND($F$7="Bahasa Jepang",$F$8="XI"),JEPANG!G12,
IF(AND($F$7="Bahasa Jepang",$F$8="XII"),JEPANG!K12,
IF(AND($F$7="Bahasa Jerman",$F$8="X"),JERMAN!C12,
IF(AND($F$7="Bahasa Jerman",$F$8="XI"),JERMAN!G12,
IF(AND($F$7="Bahasa Jerman",$F$8="XII"),JERMAN!K12,
IF(AND($F$7="Bahasa Mandaring",$F$8="X"),MADARIN!C12,
IF(AND($F$7="Bahasa Mandaring",$F$8="XI"),MADARIN!G12,
IF(AND($F$7="Bahasa Mandaring",$F$8="XII"),MADARIN!K12,
IF(AND($F$7="Bahasa Korea",$F$8="X"),KOREA!C12,
IF(AND($F$7="Bahasa Korea",$F$8="XI"),KOREA!G12,
IF(AND($F$7="Bahasa Korea",$F$8="XII"),KOREA!K12,
IF(AND($F$7="Bahasa Arab",$F$8="X"),ARAB!C12,
IF(AND($F$7="Bahasa Arab",$F$8="XI"),ARAB!G12,
IF(AND($F$7="Bahasa Arab",$F$8="XII"),ARAB!K12,
IF(AND($F$7="Bahasa Perancis",$F$8="X"),PERANCIS!C12,
IF(AND($F$7="Bahasa Perancis",$F$8="XI"),PERANCIS!G12,
IF(AND($F$7="Bahasa Perancis",$F$8="XII"),PERANCIS!K12,
IF(AND($F$7="Antropologi",$F$8="X"),ANTRO!C12,
IF(AND($F$7="Antropologi",$F$8="XI"),ANTRO!G12,
IF(AND($F$7="Antropologi",$F$8="XII"),ANTRO!K12
))))))))))))))))))))))</f>
        <v>0</v>
      </c>
      <c r="F25" s="333">
        <f>IF($F$7="","",
IF(AND($F$7="Bahasa Jepang",$F$8="X"),JEPANG!D12,
IF(AND($F$7="Bahasa Jepang",$F$8="XI"),JEPANG!H12,
IF(AND($F$7="Bahasa Jepang",$F$8="XII"),JEPANG!L12,
IF(AND($F$7="Bahasa Jerman",$F$8="X"),JERMAN!D12,
IF(AND($F$7="Bahasa Jerman",$F$8="XI"),JERMAN!H12,
IF(AND($F$7="Bahasa Jerman",$F$8="XII"),JERMAN!L12,
IF(AND($F$7="Bahasa Mandaring",$F$8="X"),MADARIN!D12,
IF(AND($F$7="Bahasa Mandaring",$F$8="XI"),MADARIN!H12,
IF(AND($F$7="Bahasa Mandaring",$F$8="XII"),MADARIN!L12,
IF(AND($F$7="Bahasa Korea",$F$8="X"),KOREA!D12,
IF(AND($F$7="Bahasa Korea",$F$8="XI"),KOREA!H12,
IF(AND($F$7="Bahasa Korea",$F$8="XII"),KOREA!L12,
IF(AND($F$7="Bahasa Arab",$F$8="X"),ARAB!D12,
IF(AND($F$7="Bahasa Arab",$F$8="XI"),ARAB!H12,
IF(AND($F$7="Bahasa Arab",$F$8="XII"),ARAB!L12,
IF(AND($F$7="Bahasa Perancis",$F$8="X"),PERANCIS!D12,
IF(AND($F$7="Bahasa Perancis",$F$8="XI"),PERANCIS!H12,
IF(AND($F$7="Bahasa Perancis",$F$8="XII"),PERANCIS!L12,
IF(AND($F$7="Antropologi",$F$8="X"),ANTRO!D12,
IF(AND($F$7="Antropologi",$F$8="XI"),ANTRO!H12,
IF(AND($F$7="Antropologi",$F$8="XII"),ANTRO!L12
))))))))))))))))))))))</f>
        <v>0</v>
      </c>
      <c r="G25" s="323"/>
      <c r="H25" s="323"/>
      <c r="I25" s="323"/>
      <c r="J25" s="324"/>
      <c r="K25" s="310"/>
      <c r="N25" s="311">
        <v>10</v>
      </c>
      <c r="O25" s="311" t="b">
        <v>1</v>
      </c>
      <c r="P25" s="311">
        <f t="shared" si="5"/>
        <v>1</v>
      </c>
      <c r="Q25" s="311">
        <f t="shared" si="6"/>
        <v>10</v>
      </c>
      <c r="R25" s="311">
        <f t="shared" si="7"/>
        <v>0</v>
      </c>
      <c r="S25" s="312">
        <f t="shared" si="8"/>
        <v>0</v>
      </c>
      <c r="T25" s="311">
        <f t="shared" si="9"/>
        <v>0</v>
      </c>
      <c r="U25" s="312">
        <f t="shared" si="10"/>
        <v>0</v>
      </c>
      <c r="V25" s="311">
        <f t="shared" si="11"/>
        <v>0</v>
      </c>
      <c r="W25" s="311" t="b">
        <v>1</v>
      </c>
      <c r="X25" s="311">
        <f t="shared" si="12"/>
        <v>1</v>
      </c>
      <c r="Y25" s="311">
        <f t="shared" si="0"/>
        <v>10</v>
      </c>
      <c r="Z25" s="311">
        <f t="shared" si="1"/>
        <v>0</v>
      </c>
      <c r="AA25" s="312">
        <f t="shared" si="2"/>
        <v>0</v>
      </c>
      <c r="AB25" s="311">
        <f t="shared" si="3"/>
        <v>0</v>
      </c>
      <c r="AC25" s="312">
        <f t="shared" si="4"/>
        <v>0</v>
      </c>
      <c r="AD25" s="311">
        <f t="shared" si="13"/>
        <v>0</v>
      </c>
    </row>
    <row r="26" spans="2:30" ht="93" customHeight="1" x14ac:dyDescent="0.2">
      <c r="B26" s="332">
        <f t="shared" si="14"/>
        <v>11</v>
      </c>
      <c r="C26" s="332">
        <f>IF($F$7="","",
IF(AND($F$7="Bahasa Jepang",$F$8="X"),JEPANG!A13,
IF(AND($F$7="Bahasa Jepang",$F$8="XI"),JEPANG!E13,
IF(AND($F$7="Bahasa Jepang",$F$8="XII"),JEPANG!I13,
IF(AND($F$7="Bahasa Jerman",$F$8="X"),JERMAN!A13,
IF(AND($F$7="Bahasa Jerman",$F$8="XI"),JERMAN!E13,
IF(AND($F$7="Bahasa Jerman",$F$8="XII"),JERMAN!I13,
IF(AND($F$7="Bahasa Mandaring",$F$8="X"),MADARIN!A13,
IF(AND($F$7="Bahasa Mandaring",$F$8="XI"),MADARIN!E13,
IF(AND($F$7="Bahasa Mandaring",$F$8="XII"),MADARIN!I13,
IF(AND($F$7="Bahasa Korea",$F$8="X"),KOREA!A13,
IF(AND($F$7="Bahasa Korea",$F$8="XI"),KOREA!E13,
IF(AND($F$7="Bahasa Korea",$F$8="XII"),KOREA!I13,
IF(AND($F$7="Bahasa Arab",$F$8="X"),ARAB!A13,
IF(AND($F$7="Bahasa Arab",$F$8="XI"),ARAB!E13,
IF(AND($F$7="Bahasa Arab",$F$8="XII"),ARAB!I13,
IF(AND($F$7="Bahasa Perancis",$F$8="X"),PERANCIS!A13,
IF(AND($F$7="Bahasa Perancis",$F$8="XI"),PERANCIS!E13,
IF(AND($F$7="Bahasa Perancis",$F$8="XII"),PERANCIS!I13,
IF(AND($F$7="Antropologi",$F$8="X"),ANTRO!A13,
IF(AND($F$7="Antropologi",$F$8="XI"),ANTRO!E13,
IF(AND($F$7="Antropologi",$F$8="XII"),ANTRO!I13
))))))))))))))))))))))</f>
        <v>0</v>
      </c>
      <c r="D26" s="333">
        <f>IF($F$7="","",
IF(AND($F$7="Bahasa Jepang",$F$8="X"),JEPANG!B13,
IF(AND($F$7="Bahasa Jepang",$F$8="XI"),JEPANG!F13,
IF(AND($F$7="Bahasa Jepang",$F$8="XII"),JEPANG!J13,
IF(AND($F$7="Bahasa Jerman",$F$8="X"),JERMAN!B13,
IF(AND($F$7="Bahasa Jerman",$F$8="XI"),JERMAN!F13,
IF(AND($F$7="Bahasa Jerman",$F$8="XII"),JERMAN!J13,
IF(AND($F$7="Bahasa Mandaring",$F$8="X"),MADARIN!B13,
IF(AND($F$7="Bahasa Mandaring",$F$8="XI"),MADARIN!F13,
IF(AND($F$7="Bahasa Mandaring",$F$8="XII"),MADARIN!J13,
IF(AND($F$7="Bahasa Korea",$F$8="X"),KOREA!B13,
IF(AND($F$7="Bahasa Korea",$F$8="XI"),KOREA!F13,
IF(AND($F$7="Bahasa Korea",$F$8="XII"),KOREA!J13,
IF(AND($F$7="Bahasa Arab",$F$8="X"),ARAB!B13,
IF(AND($F$7="Bahasa Arab",$F$8="XI"),ARAB!F13,
IF(AND($F$7="Bahasa Arab",$F$8="XII"),ARAB!J13,
IF(AND($F$7="Bahasa Perancis",$F$8="X"),PERANCIS!B13,
IF(AND($F$7="Bahasa Perancis",$F$8="XI"),PERANCIS!F13,
IF(AND($F$7="Bahasa Perancis",$F$8="XII"),PERANCIS!J13,
IF(AND($F$7="Antropologi",$F$8="X"),ANTRO!B13,
IF(AND($F$7="Antropologi",$F$8="XI"),ANTRO!F13,
IF(AND($F$7="Antropologi",$F$8="XII"),ANTRO!J13
))))))))))))))))))))))</f>
        <v>0</v>
      </c>
      <c r="E26" s="334">
        <f>IF($F$7="","",
IF(AND($F$7="Bahasa Jepang",$F$8="X"),JEPANG!C13,
IF(AND($F$7="Bahasa Jepang",$F$8="XI"),JEPANG!G13,
IF(AND($F$7="Bahasa Jepang",$F$8="XII"),JEPANG!K13,
IF(AND($F$7="Bahasa Jerman",$F$8="X"),JERMAN!C13,
IF(AND($F$7="Bahasa Jerman",$F$8="XI"),JERMAN!G13,
IF(AND($F$7="Bahasa Jerman",$F$8="XII"),JERMAN!K13,
IF(AND($F$7="Bahasa Mandaring",$F$8="X"),MADARIN!C13,
IF(AND($F$7="Bahasa Mandaring",$F$8="XI"),MADARIN!G13,
IF(AND($F$7="Bahasa Mandaring",$F$8="XII"),MADARIN!K13,
IF(AND($F$7="Bahasa Korea",$F$8="X"),KOREA!C13,
IF(AND($F$7="Bahasa Korea",$F$8="XI"),KOREA!G13,
IF(AND($F$7="Bahasa Korea",$F$8="XII"),KOREA!K13,
IF(AND($F$7="Bahasa Arab",$F$8="X"),ARAB!C13,
IF(AND($F$7="Bahasa Arab",$F$8="XI"),ARAB!G13,
IF(AND($F$7="Bahasa Arab",$F$8="XII"),ARAB!K13,
IF(AND($F$7="Bahasa Perancis",$F$8="X"),PERANCIS!C13,
IF(AND($F$7="Bahasa Perancis",$F$8="XI"),PERANCIS!G13,
IF(AND($F$7="Bahasa Perancis",$F$8="XII"),PERANCIS!K13,
IF(AND($F$7="Antropologi",$F$8="X"),ANTRO!C13,
IF(AND($F$7="Antropologi",$F$8="XI"),ANTRO!G13,
IF(AND($F$7="Antropologi",$F$8="XII"),ANTRO!K13
))))))))))))))))))))))</f>
        <v>0</v>
      </c>
      <c r="F26" s="333">
        <f>IF($F$7="","",
IF(AND($F$7="Bahasa Jepang",$F$8="X"),JEPANG!D13,
IF(AND($F$7="Bahasa Jepang",$F$8="XI"),JEPANG!H13,
IF(AND($F$7="Bahasa Jepang",$F$8="XII"),JEPANG!L13,
IF(AND($F$7="Bahasa Jerman",$F$8="X"),JERMAN!D13,
IF(AND($F$7="Bahasa Jerman",$F$8="XI"),JERMAN!H13,
IF(AND($F$7="Bahasa Jerman",$F$8="XII"),JERMAN!L13,
IF(AND($F$7="Bahasa Mandaring",$F$8="X"),MADARIN!D13,
IF(AND($F$7="Bahasa Mandaring",$F$8="XI"),MADARIN!H13,
IF(AND($F$7="Bahasa Mandaring",$F$8="XII"),MADARIN!L13,
IF(AND($F$7="Bahasa Korea",$F$8="X"),KOREA!D13,
IF(AND($F$7="Bahasa Korea",$F$8="XI"),KOREA!H13,
IF(AND($F$7="Bahasa Korea",$F$8="XII"),KOREA!L13,
IF(AND($F$7="Bahasa Arab",$F$8="X"),ARAB!D13,
IF(AND($F$7="Bahasa Arab",$F$8="XI"),ARAB!H13,
IF(AND($F$7="Bahasa Arab",$F$8="XII"),ARAB!L13,
IF(AND($F$7="Bahasa Perancis",$F$8="X"),PERANCIS!D13,
IF(AND($F$7="Bahasa Perancis",$F$8="XI"),PERANCIS!H13,
IF(AND($F$7="Bahasa Perancis",$F$8="XII"),PERANCIS!L13,
IF(AND($F$7="Antropologi",$F$8="X"),ANTRO!D13,
IF(AND($F$7="Antropologi",$F$8="XI"),ANTRO!H13,
IF(AND($F$7="Antropologi",$F$8="XII"),ANTRO!L13
))))))))))))))))))))))</f>
        <v>0</v>
      </c>
      <c r="G26" s="325"/>
      <c r="H26" s="325"/>
      <c r="I26" s="325"/>
      <c r="J26" s="326"/>
      <c r="N26" s="311">
        <v>11</v>
      </c>
      <c r="O26" s="311" t="b">
        <v>1</v>
      </c>
      <c r="P26" s="311">
        <f t="shared" si="5"/>
        <v>1</v>
      </c>
      <c r="Q26" s="311">
        <f t="shared" si="6"/>
        <v>11</v>
      </c>
      <c r="R26" s="311">
        <f t="shared" si="7"/>
        <v>0</v>
      </c>
      <c r="S26" s="312">
        <f t="shared" si="8"/>
        <v>0</v>
      </c>
      <c r="T26" s="311">
        <f t="shared" si="9"/>
        <v>0</v>
      </c>
      <c r="U26" s="312">
        <f t="shared" si="10"/>
        <v>0</v>
      </c>
      <c r="V26" s="311">
        <f t="shared" si="11"/>
        <v>0</v>
      </c>
      <c r="W26" s="311" t="b">
        <v>1</v>
      </c>
      <c r="X26" s="311">
        <f t="shared" si="12"/>
        <v>1</v>
      </c>
      <c r="Y26" s="311">
        <f t="shared" si="0"/>
        <v>11</v>
      </c>
      <c r="Z26" s="311">
        <f t="shared" si="1"/>
        <v>0</v>
      </c>
      <c r="AA26" s="312">
        <f t="shared" si="2"/>
        <v>0</v>
      </c>
      <c r="AB26" s="311">
        <f t="shared" si="3"/>
        <v>0</v>
      </c>
      <c r="AC26" s="312">
        <f t="shared" si="4"/>
        <v>0</v>
      </c>
      <c r="AD26" s="311">
        <f t="shared" si="13"/>
        <v>0</v>
      </c>
    </row>
    <row r="27" spans="2:30" ht="93" customHeight="1" x14ac:dyDescent="0.2">
      <c r="B27" s="332">
        <f t="shared" si="14"/>
        <v>12</v>
      </c>
      <c r="C27" s="332">
        <f>IF($F$7="","",
IF(AND($F$7="Bahasa Jepang",$F$8="X"),JEPANG!A14,
IF(AND($F$7="Bahasa Jepang",$F$8="XI"),JEPANG!E14,
IF(AND($F$7="Bahasa Jepang",$F$8="XII"),JEPANG!I14,
IF(AND($F$7="Bahasa Jerman",$F$8="X"),JERMAN!A14,
IF(AND($F$7="Bahasa Jerman",$F$8="XI"),JERMAN!E14,
IF(AND($F$7="Bahasa Jerman",$F$8="XII"),JERMAN!I14,
IF(AND($F$7="Bahasa Mandaring",$F$8="X"),MADARIN!A14,
IF(AND($F$7="Bahasa Mandaring",$F$8="XI"),MADARIN!E14,
IF(AND($F$7="Bahasa Mandaring",$F$8="XII"),MADARIN!I14,
IF(AND($F$7="Bahasa Korea",$F$8="X"),KOREA!A14,
IF(AND($F$7="Bahasa Korea",$F$8="XI"),KOREA!E14,
IF(AND($F$7="Bahasa Korea",$F$8="XII"),KOREA!I14,
IF(AND($F$7="Bahasa Arab",$F$8="X"),ARAB!A14,
IF(AND($F$7="Bahasa Arab",$F$8="XI"),ARAB!E14,
IF(AND($F$7="Bahasa Arab",$F$8="XII"),ARAB!I14,
IF(AND($F$7="Bahasa Perancis",$F$8="X"),PERANCIS!A14,
IF(AND($F$7="Bahasa Perancis",$F$8="XI"),PERANCIS!E14,
IF(AND($F$7="Bahasa Perancis",$F$8="XII"),PERANCIS!I14,
IF(AND($F$7="Antropologi",$F$8="X"),ANTRO!A14,
IF(AND($F$7="Antropologi",$F$8="XI"),ANTRO!E14,
IF(AND($F$7="Antropologi",$F$8="XII"),ANTRO!I14
))))))))))))))))))))))</f>
        <v>0</v>
      </c>
      <c r="D27" s="333">
        <f>IF($F$7="","",
IF(AND($F$7="Bahasa Jepang",$F$8="X"),JEPANG!B14,
IF(AND($F$7="Bahasa Jepang",$F$8="XI"),JEPANG!F14,
IF(AND($F$7="Bahasa Jepang",$F$8="XII"),JEPANG!J14,
IF(AND($F$7="Bahasa Jerman",$F$8="X"),JERMAN!B14,
IF(AND($F$7="Bahasa Jerman",$F$8="XI"),JERMAN!F14,
IF(AND($F$7="Bahasa Jerman",$F$8="XII"),JERMAN!J14,
IF(AND($F$7="Bahasa Mandaring",$F$8="X"),MADARIN!B14,
IF(AND($F$7="Bahasa Mandaring",$F$8="XI"),MADARIN!F14,
IF(AND($F$7="Bahasa Mandaring",$F$8="XII"),MADARIN!J14,
IF(AND($F$7="Bahasa Korea",$F$8="X"),KOREA!B14,
IF(AND($F$7="Bahasa Korea",$F$8="XI"),KOREA!F14,
IF(AND($F$7="Bahasa Korea",$F$8="XII"),KOREA!J14,
IF(AND($F$7="Bahasa Arab",$F$8="X"),ARAB!B14,
IF(AND($F$7="Bahasa Arab",$F$8="XI"),ARAB!F14,
IF(AND($F$7="Bahasa Arab",$F$8="XII"),ARAB!J14,
IF(AND($F$7="Bahasa Perancis",$F$8="X"),PERANCIS!B14,
IF(AND($F$7="Bahasa Perancis",$F$8="XI"),PERANCIS!F14,
IF(AND($F$7="Bahasa Perancis",$F$8="XII"),PERANCIS!J14,
IF(AND($F$7="Antropologi",$F$8="X"),ANTRO!B14,
IF(AND($F$7="Antropologi",$F$8="XI"),ANTRO!F14,
IF(AND($F$7="Antropologi",$F$8="XII"),ANTRO!J14
))))))))))))))))))))))</f>
        <v>0</v>
      </c>
      <c r="E27" s="334">
        <f>IF($F$7="","",
IF(AND($F$7="Bahasa Jepang",$F$8="X"),JEPANG!C14,
IF(AND($F$7="Bahasa Jepang",$F$8="XI"),JEPANG!G14,
IF(AND($F$7="Bahasa Jepang",$F$8="XII"),JEPANG!K14,
IF(AND($F$7="Bahasa Jerman",$F$8="X"),JERMAN!C14,
IF(AND($F$7="Bahasa Jerman",$F$8="XI"),JERMAN!G14,
IF(AND($F$7="Bahasa Jerman",$F$8="XII"),JERMAN!K14,
IF(AND($F$7="Bahasa Mandaring",$F$8="X"),MADARIN!C14,
IF(AND($F$7="Bahasa Mandaring",$F$8="XI"),MADARIN!G14,
IF(AND($F$7="Bahasa Mandaring",$F$8="XII"),MADARIN!K14,
IF(AND($F$7="Bahasa Korea",$F$8="X"),KOREA!C14,
IF(AND($F$7="Bahasa Korea",$F$8="XI"),KOREA!G14,
IF(AND($F$7="Bahasa Korea",$F$8="XII"),KOREA!K14,
IF(AND($F$7="Bahasa Arab",$F$8="X"),ARAB!C14,
IF(AND($F$7="Bahasa Arab",$F$8="XI"),ARAB!G14,
IF(AND($F$7="Bahasa Arab",$F$8="XII"),ARAB!K14,
IF(AND($F$7="Bahasa Perancis",$F$8="X"),PERANCIS!C14,
IF(AND($F$7="Bahasa Perancis",$F$8="XI"),PERANCIS!G14,
IF(AND($F$7="Bahasa Perancis",$F$8="XII"),PERANCIS!K14,
IF(AND($F$7="Antropologi",$F$8="X"),ANTRO!C14,
IF(AND($F$7="Antropologi",$F$8="XI"),ANTRO!G14,
IF(AND($F$7="Antropologi",$F$8="XII"),ANTRO!K14
))))))))))))))))))))))</f>
        <v>0</v>
      </c>
      <c r="F27" s="333">
        <f>IF($F$7="","",
IF(AND($F$7="Bahasa Jepang",$F$8="X"),JEPANG!D14,
IF(AND($F$7="Bahasa Jepang",$F$8="XI"),JEPANG!H14,
IF(AND($F$7="Bahasa Jepang",$F$8="XII"),JEPANG!L14,
IF(AND($F$7="Bahasa Jerman",$F$8="X"),JERMAN!D14,
IF(AND($F$7="Bahasa Jerman",$F$8="XI"),JERMAN!H14,
IF(AND($F$7="Bahasa Jerman",$F$8="XII"),JERMAN!L14,
IF(AND($F$7="Bahasa Mandaring",$F$8="X"),MADARIN!D14,
IF(AND($F$7="Bahasa Mandaring",$F$8="XI"),MADARIN!H14,
IF(AND($F$7="Bahasa Mandaring",$F$8="XII"),MADARIN!L14,
IF(AND($F$7="Bahasa Korea",$F$8="X"),KOREA!D14,
IF(AND($F$7="Bahasa Korea",$F$8="XI"),KOREA!H14,
IF(AND($F$7="Bahasa Korea",$F$8="XII"),KOREA!L14,
IF(AND($F$7="Bahasa Arab",$F$8="X"),ARAB!D14,
IF(AND($F$7="Bahasa Arab",$F$8="XI"),ARAB!H14,
IF(AND($F$7="Bahasa Arab",$F$8="XII"),ARAB!L14,
IF(AND($F$7="Bahasa Perancis",$F$8="X"),PERANCIS!D14,
IF(AND($F$7="Bahasa Perancis",$F$8="XI"),PERANCIS!H14,
IF(AND($F$7="Bahasa Perancis",$F$8="XII"),PERANCIS!L14,
IF(AND($F$7="Antropologi",$F$8="X"),ANTRO!D14,
IF(AND($F$7="Antropologi",$F$8="XI"),ANTRO!H14,
IF(AND($F$7="Antropologi",$F$8="XII"),ANTRO!L14
))))))))))))))))))))))</f>
        <v>0</v>
      </c>
      <c r="G27" s="323"/>
      <c r="H27" s="323"/>
      <c r="I27" s="323"/>
      <c r="J27" s="324"/>
      <c r="N27" s="311">
        <v>12</v>
      </c>
      <c r="O27" s="311" t="b">
        <v>1</v>
      </c>
      <c r="P27" s="311">
        <f t="shared" si="5"/>
        <v>1</v>
      </c>
      <c r="Q27" s="311">
        <f t="shared" si="6"/>
        <v>12</v>
      </c>
      <c r="R27" s="311">
        <f t="shared" si="7"/>
        <v>0</v>
      </c>
      <c r="S27" s="312">
        <f t="shared" si="8"/>
        <v>0</v>
      </c>
      <c r="T27" s="311">
        <f t="shared" si="9"/>
        <v>0</v>
      </c>
      <c r="U27" s="312">
        <f t="shared" si="10"/>
        <v>0</v>
      </c>
      <c r="V27" s="311">
        <f t="shared" si="11"/>
        <v>0</v>
      </c>
      <c r="W27" s="311" t="b">
        <v>1</v>
      </c>
      <c r="X27" s="311">
        <f t="shared" si="12"/>
        <v>1</v>
      </c>
      <c r="Y27" s="311">
        <f t="shared" si="0"/>
        <v>12</v>
      </c>
      <c r="Z27" s="311">
        <f t="shared" si="1"/>
        <v>0</v>
      </c>
      <c r="AA27" s="312">
        <f t="shared" si="2"/>
        <v>0</v>
      </c>
      <c r="AB27" s="311">
        <f t="shared" si="3"/>
        <v>0</v>
      </c>
      <c r="AC27" s="312">
        <f t="shared" si="4"/>
        <v>0</v>
      </c>
      <c r="AD27" s="311">
        <f t="shared" si="13"/>
        <v>0</v>
      </c>
    </row>
    <row r="28" spans="2:30" ht="93" customHeight="1" x14ac:dyDescent="0.2">
      <c r="B28" s="332">
        <f t="shared" si="14"/>
        <v>13</v>
      </c>
      <c r="C28" s="332">
        <f>IF($F$7="","",
IF(AND($F$7="Bahasa Jepang",$F$8="X"),JEPANG!A15,
IF(AND($F$7="Bahasa Jepang",$F$8="XI"),JEPANG!E15,
IF(AND($F$7="Bahasa Jepang",$F$8="XII"),JEPANG!I15,
IF(AND($F$7="Bahasa Jerman",$F$8="X"),JERMAN!A15,
IF(AND($F$7="Bahasa Jerman",$F$8="XI"),JERMAN!E15,
IF(AND($F$7="Bahasa Jerman",$F$8="XII"),JERMAN!I15,
IF(AND($F$7="Bahasa Mandaring",$F$8="X"),MADARIN!A15,
IF(AND($F$7="Bahasa Mandaring",$F$8="XI"),MADARIN!E15,
IF(AND($F$7="Bahasa Mandaring",$F$8="XII"),MADARIN!I15,
IF(AND($F$7="Bahasa Korea",$F$8="X"),KOREA!A15,
IF(AND($F$7="Bahasa Korea",$F$8="XI"),KOREA!E15,
IF(AND($F$7="Bahasa Korea",$F$8="XII"),KOREA!I15,
IF(AND($F$7="Bahasa Arab",$F$8="X"),ARAB!A15,
IF(AND($F$7="Bahasa Arab",$F$8="XI"),ARAB!E15,
IF(AND($F$7="Bahasa Arab",$F$8="XII"),ARAB!I15,
IF(AND($F$7="Bahasa Perancis",$F$8="X"),PERANCIS!A15,
IF(AND($F$7="Bahasa Perancis",$F$8="XI"),PERANCIS!E15,
IF(AND($F$7="Bahasa Perancis",$F$8="XII"),PERANCIS!I15,
IF(AND($F$7="Antropologi",$F$8="X"),ANTRO!A15,
IF(AND($F$7="Antropologi",$F$8="XI"),ANTRO!E15,
IF(AND($F$7="Antropologi",$F$8="XII"),ANTRO!I15
))))))))))))))))))))))</f>
        <v>0</v>
      </c>
      <c r="D28" s="333">
        <f>IF($F$7="","",
IF(AND($F$7="Bahasa Jepang",$F$8="X"),JEPANG!B15,
IF(AND($F$7="Bahasa Jepang",$F$8="XI"),JEPANG!F15,
IF(AND($F$7="Bahasa Jepang",$F$8="XII"),JEPANG!J15,
IF(AND($F$7="Bahasa Jerman",$F$8="X"),JERMAN!B15,
IF(AND($F$7="Bahasa Jerman",$F$8="XI"),JERMAN!F15,
IF(AND($F$7="Bahasa Jerman",$F$8="XII"),JERMAN!J15,
IF(AND($F$7="Bahasa Mandaring",$F$8="X"),MADARIN!B15,
IF(AND($F$7="Bahasa Mandaring",$F$8="XI"),MADARIN!F15,
IF(AND($F$7="Bahasa Mandaring",$F$8="XII"),MADARIN!J15,
IF(AND($F$7="Bahasa Korea",$F$8="X"),KOREA!B15,
IF(AND($F$7="Bahasa Korea",$F$8="XI"),KOREA!F15,
IF(AND($F$7="Bahasa Korea",$F$8="XII"),KOREA!J15,
IF(AND($F$7="Bahasa Arab",$F$8="X"),ARAB!B15,
IF(AND($F$7="Bahasa Arab",$F$8="XI"),ARAB!F15,
IF(AND($F$7="Bahasa Arab",$F$8="XII"),ARAB!J15,
IF(AND($F$7="Bahasa Perancis",$F$8="X"),PERANCIS!B15,
IF(AND($F$7="Bahasa Perancis",$F$8="XI"),PERANCIS!F15,
IF(AND($F$7="Bahasa Perancis",$F$8="XII"),PERANCIS!J15,
IF(AND($F$7="Antropologi",$F$8="X"),ANTRO!B15,
IF(AND($F$7="Antropologi",$F$8="XI"),ANTRO!F15,
IF(AND($F$7="Antropologi",$F$8="XII"),ANTRO!J15
))))))))))))))))))))))</f>
        <v>0</v>
      </c>
      <c r="E28" s="334">
        <f>IF($F$7="","",
IF(AND($F$7="Bahasa Jepang",$F$8="X"),JEPANG!C15,
IF(AND($F$7="Bahasa Jepang",$F$8="XI"),JEPANG!G15,
IF(AND($F$7="Bahasa Jepang",$F$8="XII"),JEPANG!K15,
IF(AND($F$7="Bahasa Jerman",$F$8="X"),JERMAN!C15,
IF(AND($F$7="Bahasa Jerman",$F$8="XI"),JERMAN!G15,
IF(AND($F$7="Bahasa Jerman",$F$8="XII"),JERMAN!K15,
IF(AND($F$7="Bahasa Mandaring",$F$8="X"),MADARIN!C15,
IF(AND($F$7="Bahasa Mandaring",$F$8="XI"),MADARIN!G15,
IF(AND($F$7="Bahasa Mandaring",$F$8="XII"),MADARIN!K15,
IF(AND($F$7="Bahasa Korea",$F$8="X"),KOREA!C15,
IF(AND($F$7="Bahasa Korea",$F$8="XI"),KOREA!G15,
IF(AND($F$7="Bahasa Korea",$F$8="XII"),KOREA!K15,
IF(AND($F$7="Bahasa Arab",$F$8="X"),ARAB!C15,
IF(AND($F$7="Bahasa Arab",$F$8="XI"),ARAB!G15,
IF(AND($F$7="Bahasa Arab",$F$8="XII"),ARAB!K15,
IF(AND($F$7="Bahasa Perancis",$F$8="X"),PERANCIS!C15,
IF(AND($F$7="Bahasa Perancis",$F$8="XI"),PERANCIS!G15,
IF(AND($F$7="Bahasa Perancis",$F$8="XII"),PERANCIS!K15,
IF(AND($F$7="Antropologi",$F$8="X"),ANTRO!C15,
IF(AND($F$7="Antropologi",$F$8="XI"),ANTRO!G15,
IF(AND($F$7="Antropologi",$F$8="XII"),ANTRO!K15
))))))))))))))))))))))</f>
        <v>0</v>
      </c>
      <c r="F28" s="333">
        <f>IF($F$7="","",
IF(AND($F$7="Bahasa Jepang",$F$8="X"),JEPANG!D15,
IF(AND($F$7="Bahasa Jepang",$F$8="XI"),JEPANG!H15,
IF(AND($F$7="Bahasa Jepang",$F$8="XII"),JEPANG!L15,
IF(AND($F$7="Bahasa Jerman",$F$8="X"),JERMAN!D15,
IF(AND($F$7="Bahasa Jerman",$F$8="XI"),JERMAN!H15,
IF(AND($F$7="Bahasa Jerman",$F$8="XII"),JERMAN!L15,
IF(AND($F$7="Bahasa Mandaring",$F$8="X"),MADARIN!D15,
IF(AND($F$7="Bahasa Mandaring",$F$8="XI"),MADARIN!H15,
IF(AND($F$7="Bahasa Mandaring",$F$8="XII"),MADARIN!L15,
IF(AND($F$7="Bahasa Korea",$F$8="X"),KOREA!D15,
IF(AND($F$7="Bahasa Korea",$F$8="XI"),KOREA!H15,
IF(AND($F$7="Bahasa Korea",$F$8="XII"),KOREA!L15,
IF(AND($F$7="Bahasa Arab",$F$8="X"),ARAB!D15,
IF(AND($F$7="Bahasa Arab",$F$8="XI"),ARAB!H15,
IF(AND($F$7="Bahasa Arab",$F$8="XII"),ARAB!L15,
IF(AND($F$7="Bahasa Perancis",$F$8="X"),PERANCIS!D15,
IF(AND($F$7="Bahasa Perancis",$F$8="XI"),PERANCIS!H15,
IF(AND($F$7="Bahasa Perancis",$F$8="XII"),PERANCIS!L15,
IF(AND($F$7="Antropologi",$F$8="X"),ANTRO!D15,
IF(AND($F$7="Antropologi",$F$8="XI"),ANTRO!H15,
IF(AND($F$7="Antropologi",$F$8="XII"),ANTRO!L15
))))))))))))))))))))))</f>
        <v>0</v>
      </c>
      <c r="G28" s="325"/>
      <c r="H28" s="325"/>
      <c r="I28" s="325"/>
      <c r="J28" s="326"/>
      <c r="N28" s="311">
        <v>13</v>
      </c>
      <c r="O28" s="311" t="b">
        <v>1</v>
      </c>
      <c r="P28" s="311">
        <f t="shared" si="5"/>
        <v>1</v>
      </c>
      <c r="Q28" s="311">
        <f t="shared" si="6"/>
        <v>13</v>
      </c>
      <c r="R28" s="311">
        <f t="shared" si="7"/>
        <v>0</v>
      </c>
      <c r="S28" s="312">
        <f t="shared" si="8"/>
        <v>0</v>
      </c>
      <c r="T28" s="311">
        <f t="shared" si="9"/>
        <v>0</v>
      </c>
      <c r="U28" s="312">
        <f t="shared" si="10"/>
        <v>0</v>
      </c>
      <c r="V28" s="311">
        <f t="shared" si="11"/>
        <v>0</v>
      </c>
      <c r="W28" s="311" t="b">
        <v>1</v>
      </c>
      <c r="X28" s="311">
        <f t="shared" si="12"/>
        <v>1</v>
      </c>
      <c r="Y28" s="311">
        <f t="shared" si="0"/>
        <v>13</v>
      </c>
      <c r="Z28" s="311">
        <f t="shared" si="1"/>
        <v>0</v>
      </c>
      <c r="AA28" s="312">
        <f t="shared" si="2"/>
        <v>0</v>
      </c>
      <c r="AB28" s="311">
        <f t="shared" si="3"/>
        <v>0</v>
      </c>
      <c r="AC28" s="312">
        <f t="shared" si="4"/>
        <v>0</v>
      </c>
      <c r="AD28" s="311">
        <f t="shared" si="13"/>
        <v>0</v>
      </c>
    </row>
    <row r="29" spans="2:30" ht="93" customHeight="1" x14ac:dyDescent="0.2">
      <c r="B29" s="332">
        <f t="shared" si="14"/>
        <v>14</v>
      </c>
      <c r="C29" s="332">
        <f>IF($F$7="","",
IF(AND($F$7="Bahasa Jepang",$F$8="X"),JEPANG!A16,
IF(AND($F$7="Bahasa Jepang",$F$8="XI"),JEPANG!E16,
IF(AND($F$7="Bahasa Jepang",$F$8="XII"),JEPANG!I16,
IF(AND($F$7="Bahasa Jerman",$F$8="X"),JERMAN!A16,
IF(AND($F$7="Bahasa Jerman",$F$8="XI"),JERMAN!E16,
IF(AND($F$7="Bahasa Jerman",$F$8="XII"),JERMAN!I16,
IF(AND($F$7="Bahasa Mandaring",$F$8="X"),MADARIN!A16,
IF(AND($F$7="Bahasa Mandaring",$F$8="XI"),MADARIN!E16,
IF(AND($F$7="Bahasa Mandaring",$F$8="XII"),MADARIN!I16,
IF(AND($F$7="Bahasa Korea",$F$8="X"),KOREA!A16,
IF(AND($F$7="Bahasa Korea",$F$8="XI"),KOREA!E16,
IF(AND($F$7="Bahasa Korea",$F$8="XII"),KOREA!I16,
IF(AND($F$7="Bahasa Arab",$F$8="X"),ARAB!A16,
IF(AND($F$7="Bahasa Arab",$F$8="XI"),ARAB!E16,
IF(AND($F$7="Bahasa Arab",$F$8="XII"),ARAB!I16,
IF(AND($F$7="Bahasa Perancis",$F$8="X"),PERANCIS!A16,
IF(AND($F$7="Bahasa Perancis",$F$8="XI"),PERANCIS!E16,
IF(AND($F$7="Bahasa Perancis",$F$8="XII"),PERANCIS!I16,
IF(AND($F$7="Antropologi",$F$8="X"),ANTRO!A16,
IF(AND($F$7="Antropologi",$F$8="XI"),ANTRO!E16,
IF(AND($F$7="Antropologi",$F$8="XII"),ANTRO!I16
))))))))))))))))))))))</f>
        <v>0</v>
      </c>
      <c r="D29" s="333">
        <f>IF($F$7="","",
IF(AND($F$7="Bahasa Jepang",$F$8="X"),JEPANG!B16,
IF(AND($F$7="Bahasa Jepang",$F$8="XI"),JEPANG!F16,
IF(AND($F$7="Bahasa Jepang",$F$8="XII"),JEPANG!J16,
IF(AND($F$7="Bahasa Jerman",$F$8="X"),JERMAN!B16,
IF(AND($F$7="Bahasa Jerman",$F$8="XI"),JERMAN!F16,
IF(AND($F$7="Bahasa Jerman",$F$8="XII"),JERMAN!J16,
IF(AND($F$7="Bahasa Mandaring",$F$8="X"),MADARIN!B16,
IF(AND($F$7="Bahasa Mandaring",$F$8="XI"),MADARIN!F16,
IF(AND($F$7="Bahasa Mandaring",$F$8="XII"),MADARIN!J16,
IF(AND($F$7="Bahasa Korea",$F$8="X"),KOREA!B16,
IF(AND($F$7="Bahasa Korea",$F$8="XI"),KOREA!F16,
IF(AND($F$7="Bahasa Korea",$F$8="XII"),KOREA!J16,
IF(AND($F$7="Bahasa Arab",$F$8="X"),ARAB!B16,
IF(AND($F$7="Bahasa Arab",$F$8="XI"),ARAB!F16,
IF(AND($F$7="Bahasa Arab",$F$8="XII"),ARAB!J16,
IF(AND($F$7="Bahasa Perancis",$F$8="X"),PERANCIS!B16,
IF(AND($F$7="Bahasa Perancis",$F$8="XI"),PERANCIS!F16,
IF(AND($F$7="Bahasa Perancis",$F$8="XII"),PERANCIS!J16,
IF(AND($F$7="Antropologi",$F$8="X"),ANTRO!B16,
IF(AND($F$7="Antropologi",$F$8="XI"),ANTRO!F16,
IF(AND($F$7="Antropologi",$F$8="XII"),ANTRO!J16
))))))))))))))))))))))</f>
        <v>0</v>
      </c>
      <c r="E29" s="334">
        <f>IF($F$7="","",
IF(AND($F$7="Bahasa Jepang",$F$8="X"),JEPANG!C16,
IF(AND($F$7="Bahasa Jepang",$F$8="XI"),JEPANG!G16,
IF(AND($F$7="Bahasa Jepang",$F$8="XII"),JEPANG!K16,
IF(AND($F$7="Bahasa Jerman",$F$8="X"),JERMAN!C16,
IF(AND($F$7="Bahasa Jerman",$F$8="XI"),JERMAN!G16,
IF(AND($F$7="Bahasa Jerman",$F$8="XII"),JERMAN!K16,
IF(AND($F$7="Bahasa Mandaring",$F$8="X"),MADARIN!C16,
IF(AND($F$7="Bahasa Mandaring",$F$8="XI"),MADARIN!G16,
IF(AND($F$7="Bahasa Mandaring",$F$8="XII"),MADARIN!K16,
IF(AND($F$7="Bahasa Korea",$F$8="X"),KOREA!C16,
IF(AND($F$7="Bahasa Korea",$F$8="XI"),KOREA!G16,
IF(AND($F$7="Bahasa Korea",$F$8="XII"),KOREA!K16,
IF(AND($F$7="Bahasa Arab",$F$8="X"),ARAB!C16,
IF(AND($F$7="Bahasa Arab",$F$8="XI"),ARAB!G16,
IF(AND($F$7="Bahasa Arab",$F$8="XII"),ARAB!K16,
IF(AND($F$7="Bahasa Perancis",$F$8="X"),PERANCIS!C16,
IF(AND($F$7="Bahasa Perancis",$F$8="XI"),PERANCIS!G16,
IF(AND($F$7="Bahasa Perancis",$F$8="XII"),PERANCIS!K16,
IF(AND($F$7="Antropologi",$F$8="X"),ANTRO!C16,
IF(AND($F$7="Antropologi",$F$8="XI"),ANTRO!G16,
IF(AND($F$7="Antropologi",$F$8="XII"),ANTRO!K16
))))))))))))))))))))))</f>
        <v>0</v>
      </c>
      <c r="F29" s="333">
        <f>IF($F$7="","",
IF(AND($F$7="Bahasa Jepang",$F$8="X"),JEPANG!D16,
IF(AND($F$7="Bahasa Jepang",$F$8="XI"),JEPANG!H16,
IF(AND($F$7="Bahasa Jepang",$F$8="XII"),JEPANG!L16,
IF(AND($F$7="Bahasa Jerman",$F$8="X"),JERMAN!D16,
IF(AND($F$7="Bahasa Jerman",$F$8="XI"),JERMAN!H16,
IF(AND($F$7="Bahasa Jerman",$F$8="XII"),JERMAN!L16,
IF(AND($F$7="Bahasa Mandaring",$F$8="X"),MADARIN!D16,
IF(AND($F$7="Bahasa Mandaring",$F$8="XI"),MADARIN!H16,
IF(AND($F$7="Bahasa Mandaring",$F$8="XII"),MADARIN!L16,
IF(AND($F$7="Bahasa Korea",$F$8="X"),KOREA!D16,
IF(AND($F$7="Bahasa Korea",$F$8="XI"),KOREA!H16,
IF(AND($F$7="Bahasa Korea",$F$8="XII"),KOREA!L16,
IF(AND($F$7="Bahasa Arab",$F$8="X"),ARAB!D16,
IF(AND($F$7="Bahasa Arab",$F$8="XI"),ARAB!H16,
IF(AND($F$7="Bahasa Arab",$F$8="XII"),ARAB!L16,
IF(AND($F$7="Bahasa Perancis",$F$8="X"),PERANCIS!D16,
IF(AND($F$7="Bahasa Perancis",$F$8="XI"),PERANCIS!H16,
IF(AND($F$7="Bahasa Perancis",$F$8="XII"),PERANCIS!L16,
IF(AND($F$7="Antropologi",$F$8="X"),ANTRO!D16,
IF(AND($F$7="Antropologi",$F$8="XI"),ANTRO!H16,
IF(AND($F$7="Antropologi",$F$8="XII"),ANTRO!L16
))))))))))))))))))))))</f>
        <v>0</v>
      </c>
      <c r="G29" s="323"/>
      <c r="H29" s="323"/>
      <c r="I29" s="323"/>
      <c r="J29" s="324"/>
      <c r="N29" s="311">
        <v>14</v>
      </c>
      <c r="O29" s="311" t="b">
        <v>1</v>
      </c>
      <c r="P29" s="311">
        <f t="shared" si="5"/>
        <v>1</v>
      </c>
      <c r="Q29" s="311">
        <f t="shared" si="6"/>
        <v>14</v>
      </c>
      <c r="R29" s="311">
        <f t="shared" si="7"/>
        <v>0</v>
      </c>
      <c r="S29" s="312">
        <f t="shared" si="8"/>
        <v>0</v>
      </c>
      <c r="T29" s="311">
        <f t="shared" si="9"/>
        <v>0</v>
      </c>
      <c r="U29" s="312">
        <f t="shared" si="10"/>
        <v>0</v>
      </c>
      <c r="V29" s="311">
        <f t="shared" si="11"/>
        <v>0</v>
      </c>
      <c r="W29" s="311" t="b">
        <v>1</v>
      </c>
      <c r="X29" s="311">
        <f t="shared" si="12"/>
        <v>1</v>
      </c>
      <c r="Y29" s="311">
        <f t="shared" si="0"/>
        <v>14</v>
      </c>
      <c r="Z29" s="311">
        <f t="shared" si="1"/>
        <v>0</v>
      </c>
      <c r="AA29" s="312">
        <f t="shared" si="2"/>
        <v>0</v>
      </c>
      <c r="AB29" s="311">
        <f t="shared" si="3"/>
        <v>0</v>
      </c>
      <c r="AC29" s="312">
        <f t="shared" si="4"/>
        <v>0</v>
      </c>
      <c r="AD29" s="311">
        <f t="shared" si="13"/>
        <v>0</v>
      </c>
    </row>
    <row r="30" spans="2:30" ht="93" customHeight="1" x14ac:dyDescent="0.2">
      <c r="B30" s="332">
        <f t="shared" si="14"/>
        <v>15</v>
      </c>
      <c r="C30" s="332">
        <f>IF($F$7="","",
IF(AND($F$7="Bahasa Jepang",$F$8="X"),JEPANG!A17,
IF(AND($F$7="Bahasa Jepang",$F$8="XI"),JEPANG!E17,
IF(AND($F$7="Bahasa Jepang",$F$8="XII"),JEPANG!I17,
IF(AND($F$7="Bahasa Jerman",$F$8="X"),JERMAN!A17,
IF(AND($F$7="Bahasa Jerman",$F$8="XI"),JERMAN!E17,
IF(AND($F$7="Bahasa Jerman",$F$8="XII"),JERMAN!I17,
IF(AND($F$7="Bahasa Mandaring",$F$8="X"),MADARIN!A17,
IF(AND($F$7="Bahasa Mandaring",$F$8="XI"),MADARIN!E17,
IF(AND($F$7="Bahasa Mandaring",$F$8="XII"),MADARIN!I17,
IF(AND($F$7="Bahasa Korea",$F$8="X"),KOREA!A17,
IF(AND($F$7="Bahasa Korea",$F$8="XI"),KOREA!E17,
IF(AND($F$7="Bahasa Korea",$F$8="XII"),KOREA!I17,
IF(AND($F$7="Bahasa Arab",$F$8="X"),ARAB!A17,
IF(AND($F$7="Bahasa Arab",$F$8="XI"),ARAB!E17,
IF(AND($F$7="Bahasa Arab",$F$8="XII"),ARAB!I17,
IF(AND($F$7="Bahasa Perancis",$F$8="X"),PERANCIS!A17,
IF(AND($F$7="Bahasa Perancis",$F$8="XI"),PERANCIS!E17,
IF(AND($F$7="Bahasa Perancis",$F$8="XII"),PERANCIS!I17,
IF(AND($F$7="Antropologi",$F$8="X"),ANTRO!A17,
IF(AND($F$7="Antropologi",$F$8="XI"),ANTRO!E17,
IF(AND($F$7="Antropologi",$F$8="XII"),ANTRO!I17
))))))))))))))))))))))</f>
        <v>0</v>
      </c>
      <c r="D30" s="333">
        <f>IF($F$7="","",
IF(AND($F$7="Bahasa Jepang",$F$8="X"),JEPANG!B17,
IF(AND($F$7="Bahasa Jepang",$F$8="XI"),JEPANG!F17,
IF(AND($F$7="Bahasa Jepang",$F$8="XII"),JEPANG!J17,
IF(AND($F$7="Bahasa Jerman",$F$8="X"),JERMAN!B17,
IF(AND($F$7="Bahasa Jerman",$F$8="XI"),JERMAN!F17,
IF(AND($F$7="Bahasa Jerman",$F$8="XII"),JERMAN!J17,
IF(AND($F$7="Bahasa Mandaring",$F$8="X"),MADARIN!B17,
IF(AND($F$7="Bahasa Mandaring",$F$8="XI"),MADARIN!F17,
IF(AND($F$7="Bahasa Mandaring",$F$8="XII"),MADARIN!J17,
IF(AND($F$7="Bahasa Korea",$F$8="X"),KOREA!B17,
IF(AND($F$7="Bahasa Korea",$F$8="XI"),KOREA!F17,
IF(AND($F$7="Bahasa Korea",$F$8="XII"),KOREA!J17,
IF(AND($F$7="Bahasa Arab",$F$8="X"),ARAB!B17,
IF(AND($F$7="Bahasa Arab",$F$8="XI"),ARAB!F17,
IF(AND($F$7="Bahasa Arab",$F$8="XII"),ARAB!J17,
IF(AND($F$7="Bahasa Perancis",$F$8="X"),PERANCIS!B17,
IF(AND($F$7="Bahasa Perancis",$F$8="XI"),PERANCIS!F17,
IF(AND($F$7="Bahasa Perancis",$F$8="XII"),PERANCIS!J17,
IF(AND($F$7="Antropologi",$F$8="X"),ANTRO!B17,
IF(AND($F$7="Antropologi",$F$8="XI"),ANTRO!F17,
IF(AND($F$7="Antropologi",$F$8="XII"),ANTRO!J17
))))))))))))))))))))))</f>
        <v>0</v>
      </c>
      <c r="E30" s="334">
        <f>IF($F$7="","",
IF(AND($F$7="Bahasa Jepang",$F$8="X"),JEPANG!C17,
IF(AND($F$7="Bahasa Jepang",$F$8="XI"),JEPANG!G17,
IF(AND($F$7="Bahasa Jepang",$F$8="XII"),JEPANG!K17,
IF(AND($F$7="Bahasa Jerman",$F$8="X"),JERMAN!C17,
IF(AND($F$7="Bahasa Jerman",$F$8="XI"),JERMAN!G17,
IF(AND($F$7="Bahasa Jerman",$F$8="XII"),JERMAN!K17,
IF(AND($F$7="Bahasa Mandaring",$F$8="X"),MADARIN!C17,
IF(AND($F$7="Bahasa Mandaring",$F$8="XI"),MADARIN!G17,
IF(AND($F$7="Bahasa Mandaring",$F$8="XII"),MADARIN!K17,
IF(AND($F$7="Bahasa Korea",$F$8="X"),KOREA!C17,
IF(AND($F$7="Bahasa Korea",$F$8="XI"),KOREA!G17,
IF(AND($F$7="Bahasa Korea",$F$8="XII"),KOREA!K17,
IF(AND($F$7="Bahasa Arab",$F$8="X"),ARAB!C17,
IF(AND($F$7="Bahasa Arab",$F$8="XI"),ARAB!G17,
IF(AND($F$7="Bahasa Arab",$F$8="XII"),ARAB!K17,
IF(AND($F$7="Bahasa Perancis",$F$8="X"),PERANCIS!C17,
IF(AND($F$7="Bahasa Perancis",$F$8="XI"),PERANCIS!G17,
IF(AND($F$7="Bahasa Perancis",$F$8="XII"),PERANCIS!K17,
IF(AND($F$7="Antropologi",$F$8="X"),ANTRO!C17,
IF(AND($F$7="Antropologi",$F$8="XI"),ANTRO!G17,
IF(AND($F$7="Antropologi",$F$8="XII"),ANTRO!K17
))))))))))))))))))))))</f>
        <v>0</v>
      </c>
      <c r="F30" s="333">
        <f>IF($F$7="","",
IF(AND($F$7="Bahasa Jepang",$F$8="X"),JEPANG!D17,
IF(AND($F$7="Bahasa Jepang",$F$8="XI"),JEPANG!H17,
IF(AND($F$7="Bahasa Jepang",$F$8="XII"),JEPANG!L17,
IF(AND($F$7="Bahasa Jerman",$F$8="X"),JERMAN!D17,
IF(AND($F$7="Bahasa Jerman",$F$8="XI"),JERMAN!H17,
IF(AND($F$7="Bahasa Jerman",$F$8="XII"),JERMAN!L17,
IF(AND($F$7="Bahasa Mandaring",$F$8="X"),MADARIN!D17,
IF(AND($F$7="Bahasa Mandaring",$F$8="XI"),MADARIN!H17,
IF(AND($F$7="Bahasa Mandaring",$F$8="XII"),MADARIN!L17,
IF(AND($F$7="Bahasa Korea",$F$8="X"),KOREA!D17,
IF(AND($F$7="Bahasa Korea",$F$8="XI"),KOREA!H17,
IF(AND($F$7="Bahasa Korea",$F$8="XII"),KOREA!L17,
IF(AND($F$7="Bahasa Arab",$F$8="X"),ARAB!D17,
IF(AND($F$7="Bahasa Arab",$F$8="XI"),ARAB!H17,
IF(AND($F$7="Bahasa Arab",$F$8="XII"),ARAB!L17,
IF(AND($F$7="Bahasa Perancis",$F$8="X"),PERANCIS!D17,
IF(AND($F$7="Bahasa Perancis",$F$8="XI"),PERANCIS!H17,
IF(AND($F$7="Bahasa Perancis",$F$8="XII"),PERANCIS!L17,
IF(AND($F$7="Antropologi",$F$8="X"),ANTRO!D17,
IF(AND($F$7="Antropologi",$F$8="XI"),ANTRO!H17,
IF(AND($F$7="Antropologi",$F$8="XII"),ANTRO!L17
))))))))))))))))))))))</f>
        <v>0</v>
      </c>
      <c r="G30" s="325"/>
      <c r="H30" s="325"/>
      <c r="I30" s="325"/>
      <c r="J30" s="326"/>
      <c r="N30" s="311">
        <v>15</v>
      </c>
      <c r="O30" s="311" t="b">
        <v>1</v>
      </c>
      <c r="P30" s="311">
        <f t="shared" si="5"/>
        <v>1</v>
      </c>
      <c r="Q30" s="311">
        <f t="shared" si="6"/>
        <v>15</v>
      </c>
      <c r="R30" s="311">
        <f t="shared" si="7"/>
        <v>0</v>
      </c>
      <c r="S30" s="312">
        <f t="shared" si="8"/>
        <v>0</v>
      </c>
      <c r="T30" s="311">
        <f t="shared" si="9"/>
        <v>0</v>
      </c>
      <c r="U30" s="312">
        <f t="shared" si="10"/>
        <v>0</v>
      </c>
      <c r="V30" s="311">
        <f t="shared" si="11"/>
        <v>0</v>
      </c>
      <c r="W30" s="311" t="b">
        <v>1</v>
      </c>
      <c r="X30" s="311">
        <f t="shared" si="12"/>
        <v>1</v>
      </c>
      <c r="Y30" s="311">
        <f t="shared" si="0"/>
        <v>15</v>
      </c>
      <c r="Z30" s="311">
        <f t="shared" si="1"/>
        <v>0</v>
      </c>
      <c r="AA30" s="312">
        <f t="shared" si="2"/>
        <v>0</v>
      </c>
      <c r="AB30" s="311">
        <f t="shared" si="3"/>
        <v>0</v>
      </c>
      <c r="AC30" s="312">
        <f t="shared" si="4"/>
        <v>0</v>
      </c>
      <c r="AD30" s="311">
        <f t="shared" si="13"/>
        <v>0</v>
      </c>
    </row>
    <row r="31" spans="2:30" ht="93" customHeight="1" x14ac:dyDescent="0.2">
      <c r="B31" s="332">
        <f t="shared" si="14"/>
        <v>16</v>
      </c>
      <c r="C31" s="332">
        <f>IF($F$7="","",
IF(AND($F$7="Bahasa Jepang",$F$8="X"),JEPANG!A18,
IF(AND($F$7="Bahasa Jepang",$F$8="XI"),JEPANG!E18,
IF(AND($F$7="Bahasa Jepang",$F$8="XII"),JEPANG!I18,
IF(AND($F$7="Bahasa Jerman",$F$8="X"),JERMAN!A18,
IF(AND($F$7="Bahasa Jerman",$F$8="XI"),JERMAN!E18,
IF(AND($F$7="Bahasa Jerman",$F$8="XII"),JERMAN!I18,
IF(AND($F$7="Bahasa Mandaring",$F$8="X"),MADARIN!A18,
IF(AND($F$7="Bahasa Mandaring",$F$8="XI"),MADARIN!E18,
IF(AND($F$7="Bahasa Mandaring",$F$8="XII"),MADARIN!I18,
IF(AND($F$7="Bahasa Korea",$F$8="X"),KOREA!A18,
IF(AND($F$7="Bahasa Korea",$F$8="XI"),KOREA!E18,
IF(AND($F$7="Bahasa Korea",$F$8="XII"),KOREA!I18,
IF(AND($F$7="Bahasa Arab",$F$8="X"),ARAB!A18,
IF(AND($F$7="Bahasa Arab",$F$8="XI"),ARAB!E18,
IF(AND($F$7="Bahasa Arab",$F$8="XII"),ARAB!I18,
IF(AND($F$7="Bahasa Perancis",$F$8="X"),PERANCIS!A18,
IF(AND($F$7="Bahasa Perancis",$F$8="XI"),PERANCIS!E18,
IF(AND($F$7="Bahasa Perancis",$F$8="XII"),PERANCIS!I18,
IF(AND($F$7="Antropologi",$F$8="X"),ANTRO!A18,
IF(AND($F$7="Antropologi",$F$8="XI"),ANTRO!E18,
IF(AND($F$7="Antropologi",$F$8="XII"),ANTRO!I18
))))))))))))))))))))))</f>
        <v>0</v>
      </c>
      <c r="D31" s="333">
        <f>IF($F$7="","",
IF(AND($F$7="Bahasa Jepang",$F$8="X"),JEPANG!B18,
IF(AND($F$7="Bahasa Jepang",$F$8="XI"),JEPANG!F18,
IF(AND($F$7="Bahasa Jepang",$F$8="XII"),JEPANG!J18,
IF(AND($F$7="Bahasa Jerman",$F$8="X"),JERMAN!B18,
IF(AND($F$7="Bahasa Jerman",$F$8="XI"),JERMAN!F18,
IF(AND($F$7="Bahasa Jerman",$F$8="XII"),JERMAN!J18,
IF(AND($F$7="Bahasa Mandaring",$F$8="X"),MADARIN!B18,
IF(AND($F$7="Bahasa Mandaring",$F$8="XI"),MADARIN!F18,
IF(AND($F$7="Bahasa Mandaring",$F$8="XII"),MADARIN!J18,
IF(AND($F$7="Bahasa Korea",$F$8="X"),KOREA!B18,
IF(AND($F$7="Bahasa Korea",$F$8="XI"),KOREA!F18,
IF(AND($F$7="Bahasa Korea",$F$8="XII"),KOREA!J18,
IF(AND($F$7="Bahasa Arab",$F$8="X"),ARAB!B18,
IF(AND($F$7="Bahasa Arab",$F$8="XI"),ARAB!F18,
IF(AND($F$7="Bahasa Arab",$F$8="XII"),ARAB!J18,
IF(AND($F$7="Bahasa Perancis",$F$8="X"),PERANCIS!B18,
IF(AND($F$7="Bahasa Perancis",$F$8="XI"),PERANCIS!F18,
IF(AND($F$7="Bahasa Perancis",$F$8="XII"),PERANCIS!J18,
IF(AND($F$7="Antropologi",$F$8="X"),ANTRO!B18,
IF(AND($F$7="Antropologi",$F$8="XI"),ANTRO!F18,
IF(AND($F$7="Antropologi",$F$8="XII"),ANTRO!J18
))))))))))))))))))))))</f>
        <v>0</v>
      </c>
      <c r="E31" s="334">
        <f>IF($F$7="","",
IF(AND($F$7="Bahasa Jepang",$F$8="X"),JEPANG!C18,
IF(AND($F$7="Bahasa Jepang",$F$8="XI"),JEPANG!G18,
IF(AND($F$7="Bahasa Jepang",$F$8="XII"),JEPANG!K18,
IF(AND($F$7="Bahasa Jerman",$F$8="X"),JERMAN!C18,
IF(AND($F$7="Bahasa Jerman",$F$8="XI"),JERMAN!G18,
IF(AND($F$7="Bahasa Jerman",$F$8="XII"),JERMAN!K18,
IF(AND($F$7="Bahasa Mandaring",$F$8="X"),MADARIN!C18,
IF(AND($F$7="Bahasa Mandaring",$F$8="XI"),MADARIN!G18,
IF(AND($F$7="Bahasa Mandaring",$F$8="XII"),MADARIN!K18,
IF(AND($F$7="Bahasa Korea",$F$8="X"),KOREA!C18,
IF(AND($F$7="Bahasa Korea",$F$8="XI"),KOREA!G18,
IF(AND($F$7="Bahasa Korea",$F$8="XII"),KOREA!K18,
IF(AND($F$7="Bahasa Arab",$F$8="X"),ARAB!C18,
IF(AND($F$7="Bahasa Arab",$F$8="XI"),ARAB!G18,
IF(AND($F$7="Bahasa Arab",$F$8="XII"),ARAB!K18,
IF(AND($F$7="Bahasa Perancis",$F$8="X"),PERANCIS!C18,
IF(AND($F$7="Bahasa Perancis",$F$8="XI"),PERANCIS!G18,
IF(AND($F$7="Bahasa Perancis",$F$8="XII"),PERANCIS!K18,
IF(AND($F$7="Antropologi",$F$8="X"),ANTRO!C18,
IF(AND($F$7="Antropologi",$F$8="XI"),ANTRO!G18,
IF(AND($F$7="Antropologi",$F$8="XII"),ANTRO!K18
))))))))))))))))))))))</f>
        <v>0</v>
      </c>
      <c r="F31" s="333">
        <f>IF($F$7="","",
IF(AND($F$7="Bahasa Jepang",$F$8="X"),JEPANG!D18,
IF(AND($F$7="Bahasa Jepang",$F$8="XI"),JEPANG!H18,
IF(AND($F$7="Bahasa Jepang",$F$8="XII"),JEPANG!L18,
IF(AND($F$7="Bahasa Jerman",$F$8="X"),JERMAN!D18,
IF(AND($F$7="Bahasa Jerman",$F$8="XI"),JERMAN!H18,
IF(AND($F$7="Bahasa Jerman",$F$8="XII"),JERMAN!L18,
IF(AND($F$7="Bahasa Mandaring",$F$8="X"),MADARIN!D18,
IF(AND($F$7="Bahasa Mandaring",$F$8="XI"),MADARIN!H18,
IF(AND($F$7="Bahasa Mandaring",$F$8="XII"),MADARIN!L18,
IF(AND($F$7="Bahasa Korea",$F$8="X"),KOREA!D18,
IF(AND($F$7="Bahasa Korea",$F$8="XI"),KOREA!H18,
IF(AND($F$7="Bahasa Korea",$F$8="XII"),KOREA!L18,
IF(AND($F$7="Bahasa Arab",$F$8="X"),ARAB!D18,
IF(AND($F$7="Bahasa Arab",$F$8="XI"),ARAB!H18,
IF(AND($F$7="Bahasa Arab",$F$8="XII"),ARAB!L18,
IF(AND($F$7="Bahasa Perancis",$F$8="X"),PERANCIS!D18,
IF(AND($F$7="Bahasa Perancis",$F$8="XI"),PERANCIS!H18,
IF(AND($F$7="Bahasa Perancis",$F$8="XII"),PERANCIS!L18,
IF(AND($F$7="Antropologi",$F$8="X"),ANTRO!D18,
IF(AND($F$7="Antropologi",$F$8="XI"),ANTRO!H18,
IF(AND($F$7="Antropologi",$F$8="XII"),ANTRO!L18
))))))))))))))))))))))</f>
        <v>0</v>
      </c>
      <c r="G31" s="323"/>
      <c r="H31" s="323"/>
      <c r="I31" s="323"/>
      <c r="J31" s="324"/>
      <c r="N31" s="311">
        <v>16</v>
      </c>
      <c r="O31" s="311" t="b">
        <v>1</v>
      </c>
      <c r="P31" s="311">
        <f t="shared" si="5"/>
        <v>1</v>
      </c>
      <c r="Q31" s="311">
        <f t="shared" si="6"/>
        <v>16</v>
      </c>
      <c r="R31" s="311">
        <f t="shared" si="7"/>
        <v>0</v>
      </c>
      <c r="S31" s="312">
        <f t="shared" si="8"/>
        <v>0</v>
      </c>
      <c r="T31" s="311">
        <f t="shared" si="9"/>
        <v>0</v>
      </c>
      <c r="U31" s="312">
        <f t="shared" si="10"/>
        <v>0</v>
      </c>
      <c r="V31" s="311">
        <f t="shared" si="11"/>
        <v>0</v>
      </c>
      <c r="W31" s="311" t="b">
        <v>1</v>
      </c>
      <c r="X31" s="311">
        <f t="shared" si="12"/>
        <v>1</v>
      </c>
      <c r="Y31" s="311">
        <f t="shared" si="0"/>
        <v>16</v>
      </c>
      <c r="Z31" s="311">
        <f t="shared" si="1"/>
        <v>0</v>
      </c>
      <c r="AA31" s="312">
        <f t="shared" si="2"/>
        <v>0</v>
      </c>
      <c r="AB31" s="311">
        <f t="shared" si="3"/>
        <v>0</v>
      </c>
      <c r="AC31" s="312">
        <f t="shared" si="4"/>
        <v>0</v>
      </c>
      <c r="AD31" s="311">
        <f t="shared" si="13"/>
        <v>0</v>
      </c>
    </row>
    <row r="32" spans="2:30" ht="93" customHeight="1" x14ac:dyDescent="0.2">
      <c r="B32" s="332">
        <f t="shared" si="14"/>
        <v>17</v>
      </c>
      <c r="C32" s="332">
        <f>IF($F$7="","",
IF(AND($F$7="Bahasa Jepang",$F$8="X"),JEPANG!A19,
IF(AND($F$7="Bahasa Jepang",$F$8="XI"),JEPANG!E19,
IF(AND($F$7="Bahasa Jepang",$F$8="XII"),JEPANG!I19,
IF(AND($F$7="Bahasa Jerman",$F$8="X"),JERMAN!A19,
IF(AND($F$7="Bahasa Jerman",$F$8="XI"),JERMAN!E19,
IF(AND($F$7="Bahasa Jerman",$F$8="XII"),JERMAN!I19,
IF(AND($F$7="Bahasa Mandaring",$F$8="X"),MADARIN!A19,
IF(AND($F$7="Bahasa Mandaring",$F$8="XI"),MADARIN!E19,
IF(AND($F$7="Bahasa Mandaring",$F$8="XII"),MADARIN!I19,
IF(AND($F$7="Bahasa Korea",$F$8="X"),KOREA!A19,
IF(AND($F$7="Bahasa Korea",$F$8="XI"),KOREA!E19,
IF(AND($F$7="Bahasa Korea",$F$8="XII"),KOREA!I19,
IF(AND($F$7="Bahasa Arab",$F$8="X"),ARAB!A19,
IF(AND($F$7="Bahasa Arab",$F$8="XI"),ARAB!E19,
IF(AND($F$7="Bahasa Arab",$F$8="XII"),ARAB!I19,
IF(AND($F$7="Bahasa Perancis",$F$8="X"),PERANCIS!A19,
IF(AND($F$7="Bahasa Perancis",$F$8="XI"),PERANCIS!E19,
IF(AND($F$7="Bahasa Perancis",$F$8="XII"),PERANCIS!I19,
IF(AND($F$7="Antropologi",$F$8="X"),ANTRO!A19,
IF(AND($F$7="Antropologi",$F$8="XI"),ANTRO!E19,
IF(AND($F$7="Antropologi",$F$8="XII"),ANTRO!I19
))))))))))))))))))))))</f>
        <v>0</v>
      </c>
      <c r="D32" s="333">
        <f>IF($F$7="","",
IF(AND($F$7="Bahasa Jepang",$F$8="X"),JEPANG!B19,
IF(AND($F$7="Bahasa Jepang",$F$8="XI"),JEPANG!F19,
IF(AND($F$7="Bahasa Jepang",$F$8="XII"),JEPANG!J19,
IF(AND($F$7="Bahasa Jerman",$F$8="X"),JERMAN!B19,
IF(AND($F$7="Bahasa Jerman",$F$8="XI"),JERMAN!F19,
IF(AND($F$7="Bahasa Jerman",$F$8="XII"),JERMAN!J19,
IF(AND($F$7="Bahasa Mandaring",$F$8="X"),MADARIN!B19,
IF(AND($F$7="Bahasa Mandaring",$F$8="XI"),MADARIN!F19,
IF(AND($F$7="Bahasa Mandaring",$F$8="XII"),MADARIN!J19,
IF(AND($F$7="Bahasa Korea",$F$8="X"),KOREA!B19,
IF(AND($F$7="Bahasa Korea",$F$8="XI"),KOREA!F19,
IF(AND($F$7="Bahasa Korea",$F$8="XII"),KOREA!J19,
IF(AND($F$7="Bahasa Arab",$F$8="X"),ARAB!B19,
IF(AND($F$7="Bahasa Arab",$F$8="XI"),ARAB!F19,
IF(AND($F$7="Bahasa Arab",$F$8="XII"),ARAB!J19,
IF(AND($F$7="Bahasa Perancis",$F$8="X"),PERANCIS!B19,
IF(AND($F$7="Bahasa Perancis",$F$8="XI"),PERANCIS!F19,
IF(AND($F$7="Bahasa Perancis",$F$8="XII"),PERANCIS!J19,
IF(AND($F$7="Antropologi",$F$8="X"),ANTRO!B19,
IF(AND($F$7="Antropologi",$F$8="XI"),ANTRO!F19,
IF(AND($F$7="Antropologi",$F$8="XII"),ANTRO!J19
))))))))))))))))))))))</f>
        <v>0</v>
      </c>
      <c r="E32" s="334">
        <f>IF($F$7="","",
IF(AND($F$7="Bahasa Jepang",$F$8="X"),JEPANG!C19,
IF(AND($F$7="Bahasa Jepang",$F$8="XI"),JEPANG!G19,
IF(AND($F$7="Bahasa Jepang",$F$8="XII"),JEPANG!K19,
IF(AND($F$7="Bahasa Jerman",$F$8="X"),JERMAN!C19,
IF(AND($F$7="Bahasa Jerman",$F$8="XI"),JERMAN!G19,
IF(AND($F$7="Bahasa Jerman",$F$8="XII"),JERMAN!K19,
IF(AND($F$7="Bahasa Mandaring",$F$8="X"),MADARIN!C19,
IF(AND($F$7="Bahasa Mandaring",$F$8="XI"),MADARIN!G19,
IF(AND($F$7="Bahasa Mandaring",$F$8="XII"),MADARIN!K19,
IF(AND($F$7="Bahasa Korea",$F$8="X"),KOREA!C19,
IF(AND($F$7="Bahasa Korea",$F$8="XI"),KOREA!G19,
IF(AND($F$7="Bahasa Korea",$F$8="XII"),KOREA!K19,
IF(AND($F$7="Bahasa Arab",$F$8="X"),ARAB!C19,
IF(AND($F$7="Bahasa Arab",$F$8="XI"),ARAB!G19,
IF(AND($F$7="Bahasa Arab",$F$8="XII"),ARAB!K19,
IF(AND($F$7="Bahasa Perancis",$F$8="X"),PERANCIS!C19,
IF(AND($F$7="Bahasa Perancis",$F$8="XI"),PERANCIS!G19,
IF(AND($F$7="Bahasa Perancis",$F$8="XII"),PERANCIS!K19,
IF(AND($F$7="Antropologi",$F$8="X"),ANTRO!C19,
IF(AND($F$7="Antropologi",$F$8="XI"),ANTRO!G19,
IF(AND($F$7="Antropologi",$F$8="XII"),ANTRO!K19
))))))))))))))))))))))</f>
        <v>0</v>
      </c>
      <c r="F32" s="333">
        <f>IF($F$7="","",
IF(AND($F$7="Bahasa Jepang",$F$8="X"),JEPANG!D19,
IF(AND($F$7="Bahasa Jepang",$F$8="XI"),JEPANG!H19,
IF(AND($F$7="Bahasa Jepang",$F$8="XII"),JEPANG!L19,
IF(AND($F$7="Bahasa Jerman",$F$8="X"),JERMAN!D19,
IF(AND($F$7="Bahasa Jerman",$F$8="XI"),JERMAN!H19,
IF(AND($F$7="Bahasa Jerman",$F$8="XII"),JERMAN!L19,
IF(AND($F$7="Bahasa Mandaring",$F$8="X"),MADARIN!D19,
IF(AND($F$7="Bahasa Mandaring",$F$8="XI"),MADARIN!H19,
IF(AND($F$7="Bahasa Mandaring",$F$8="XII"),MADARIN!L19,
IF(AND($F$7="Bahasa Korea",$F$8="X"),KOREA!D19,
IF(AND($F$7="Bahasa Korea",$F$8="XI"),KOREA!H19,
IF(AND($F$7="Bahasa Korea",$F$8="XII"),KOREA!L19,
IF(AND($F$7="Bahasa Arab",$F$8="X"),ARAB!D19,
IF(AND($F$7="Bahasa Arab",$F$8="XI"),ARAB!H19,
IF(AND($F$7="Bahasa Arab",$F$8="XII"),ARAB!L19,
IF(AND($F$7="Bahasa Perancis",$F$8="X"),PERANCIS!D19,
IF(AND($F$7="Bahasa Perancis",$F$8="XI"),PERANCIS!H19,
IF(AND($F$7="Bahasa Perancis",$F$8="XII"),PERANCIS!L19,
IF(AND($F$7="Antropologi",$F$8="X"),ANTRO!D19,
IF(AND($F$7="Antropologi",$F$8="XI"),ANTRO!H19,
IF(AND($F$7="Antropologi",$F$8="XII"),ANTRO!L19
))))))))))))))))))))))</f>
        <v>0</v>
      </c>
      <c r="G32" s="325"/>
      <c r="H32" s="325"/>
      <c r="I32" s="325"/>
      <c r="J32" s="326"/>
      <c r="N32" s="311">
        <v>17</v>
      </c>
      <c r="O32" s="311" t="b">
        <v>0</v>
      </c>
      <c r="P32" s="311">
        <f t="shared" si="5"/>
        <v>0</v>
      </c>
      <c r="Q32" s="311" t="str">
        <f t="shared" si="6"/>
        <v/>
      </c>
      <c r="R32" s="311" t="str">
        <f t="shared" si="7"/>
        <v/>
      </c>
      <c r="S32" s="312" t="str">
        <f t="shared" si="8"/>
        <v/>
      </c>
      <c r="T32" s="311" t="str">
        <f t="shared" si="9"/>
        <v/>
      </c>
      <c r="U32" s="312" t="str">
        <f t="shared" si="10"/>
        <v/>
      </c>
      <c r="V32" s="311" t="str">
        <f t="shared" si="11"/>
        <v/>
      </c>
      <c r="W32" s="311" t="b">
        <v>1</v>
      </c>
      <c r="X32" s="311">
        <f t="shared" si="12"/>
        <v>1</v>
      </c>
      <c r="Y32" s="311">
        <f t="shared" si="0"/>
        <v>17</v>
      </c>
      <c r="Z32" s="311">
        <f t="shared" si="1"/>
        <v>0</v>
      </c>
      <c r="AA32" s="312">
        <f t="shared" si="2"/>
        <v>0</v>
      </c>
      <c r="AB32" s="311">
        <f t="shared" si="3"/>
        <v>0</v>
      </c>
      <c r="AC32" s="312">
        <f t="shared" si="4"/>
        <v>0</v>
      </c>
      <c r="AD32" s="311">
        <f t="shared" si="13"/>
        <v>0</v>
      </c>
    </row>
    <row r="33" spans="2:30" ht="93" customHeight="1" x14ac:dyDescent="0.2">
      <c r="B33" s="332">
        <f t="shared" si="14"/>
        <v>18</v>
      </c>
      <c r="C33" s="332">
        <f>IF($F$7="","",
IF(AND($F$7="Bahasa Jepang",$F$8="X"),JEPANG!A20,
IF(AND($F$7="Bahasa Jepang",$F$8="XI"),JEPANG!E20,
IF(AND($F$7="Bahasa Jepang",$F$8="XII"),JEPANG!I20,
IF(AND($F$7="Bahasa Jerman",$F$8="X"),JERMAN!A20,
IF(AND($F$7="Bahasa Jerman",$F$8="XI"),JERMAN!E20,
IF(AND($F$7="Bahasa Jerman",$F$8="XII"),JERMAN!I20,
IF(AND($F$7="Bahasa Mandaring",$F$8="X"),MADARIN!A20,
IF(AND($F$7="Bahasa Mandaring",$F$8="XI"),MADARIN!E20,
IF(AND($F$7="Bahasa Mandaring",$F$8="XII"),MADARIN!I20,
IF(AND($F$7="Bahasa Korea",$F$8="X"),KOREA!A20,
IF(AND($F$7="Bahasa Korea",$F$8="XI"),KOREA!E20,
IF(AND($F$7="Bahasa Korea",$F$8="XII"),KOREA!I20,
IF(AND($F$7="Bahasa Arab",$F$8="X"),ARAB!A20,
IF(AND($F$7="Bahasa Arab",$F$8="XI"),ARAB!E20,
IF(AND($F$7="Bahasa Arab",$F$8="XII"),ARAB!I20,
IF(AND($F$7="Bahasa Perancis",$F$8="X"),PERANCIS!A20,
IF(AND($F$7="Bahasa Perancis",$F$8="XI"),PERANCIS!E20,
IF(AND($F$7="Bahasa Perancis",$F$8="XII"),PERANCIS!I20,
IF(AND($F$7="Antropologi",$F$8="X"),ANTRO!A20,
IF(AND($F$7="Antropologi",$F$8="XI"),ANTRO!E20,
IF(AND($F$7="Antropologi",$F$8="XII"),ANTRO!I20
))))))))))))))))))))))</f>
        <v>0</v>
      </c>
      <c r="D33" s="333">
        <f>IF($F$7="","",
IF(AND($F$7="Bahasa Jepang",$F$8="X"),JEPANG!B20,
IF(AND($F$7="Bahasa Jepang",$F$8="XI"),JEPANG!F20,
IF(AND($F$7="Bahasa Jepang",$F$8="XII"),JEPANG!J20,
IF(AND($F$7="Bahasa Jerman",$F$8="X"),JERMAN!B20,
IF(AND($F$7="Bahasa Jerman",$F$8="XI"),JERMAN!F20,
IF(AND($F$7="Bahasa Jerman",$F$8="XII"),JERMAN!J20,
IF(AND($F$7="Bahasa Mandaring",$F$8="X"),MADARIN!B20,
IF(AND($F$7="Bahasa Mandaring",$F$8="XI"),MADARIN!F20,
IF(AND($F$7="Bahasa Mandaring",$F$8="XII"),MADARIN!J20,
IF(AND($F$7="Bahasa Korea",$F$8="X"),KOREA!B20,
IF(AND($F$7="Bahasa Korea",$F$8="XI"),KOREA!F20,
IF(AND($F$7="Bahasa Korea",$F$8="XII"),KOREA!J20,
IF(AND($F$7="Bahasa Arab",$F$8="X"),ARAB!B20,
IF(AND($F$7="Bahasa Arab",$F$8="XI"),ARAB!F20,
IF(AND($F$7="Bahasa Arab",$F$8="XII"),ARAB!J20,
IF(AND($F$7="Bahasa Perancis",$F$8="X"),PERANCIS!B20,
IF(AND($F$7="Bahasa Perancis",$F$8="XI"),PERANCIS!F20,
IF(AND($F$7="Bahasa Perancis",$F$8="XII"),PERANCIS!J20,
IF(AND($F$7="Antropologi",$F$8="X"),ANTRO!B20,
IF(AND($F$7="Antropologi",$F$8="XI"),ANTRO!F20,
IF(AND($F$7="Antropologi",$F$8="XII"),ANTRO!J20
))))))))))))))))))))))</f>
        <v>0</v>
      </c>
      <c r="E33" s="334">
        <f>IF($F$7="","",
IF(AND($F$7="Bahasa Jepang",$F$8="X"),JEPANG!C20,
IF(AND($F$7="Bahasa Jepang",$F$8="XI"),JEPANG!G20,
IF(AND($F$7="Bahasa Jepang",$F$8="XII"),JEPANG!K20,
IF(AND($F$7="Bahasa Jerman",$F$8="X"),JERMAN!C20,
IF(AND($F$7="Bahasa Jerman",$F$8="XI"),JERMAN!G20,
IF(AND($F$7="Bahasa Jerman",$F$8="XII"),JERMAN!K20,
IF(AND($F$7="Bahasa Mandaring",$F$8="X"),MADARIN!C20,
IF(AND($F$7="Bahasa Mandaring",$F$8="XI"),MADARIN!G20,
IF(AND($F$7="Bahasa Mandaring",$F$8="XII"),MADARIN!K20,
IF(AND($F$7="Bahasa Korea",$F$8="X"),KOREA!C20,
IF(AND($F$7="Bahasa Korea",$F$8="XI"),KOREA!G20,
IF(AND($F$7="Bahasa Korea",$F$8="XII"),KOREA!K20,
IF(AND($F$7="Bahasa Arab",$F$8="X"),ARAB!C20,
IF(AND($F$7="Bahasa Arab",$F$8="XI"),ARAB!G20,
IF(AND($F$7="Bahasa Arab",$F$8="XII"),ARAB!K20,
IF(AND($F$7="Bahasa Perancis",$F$8="X"),PERANCIS!C20,
IF(AND($F$7="Bahasa Perancis",$F$8="XI"),PERANCIS!G20,
IF(AND($F$7="Bahasa Perancis",$F$8="XII"),PERANCIS!K20,
IF(AND($F$7="Antropologi",$F$8="X"),ANTRO!C20,
IF(AND($F$7="Antropologi",$F$8="XI"),ANTRO!G20,
IF(AND($F$7="Antropologi",$F$8="XII"),ANTRO!K20
))))))))))))))))))))))</f>
        <v>0</v>
      </c>
      <c r="F33" s="333">
        <f>IF($F$7="","",
IF(AND($F$7="Bahasa Jepang",$F$8="X"),JEPANG!D20,
IF(AND($F$7="Bahasa Jepang",$F$8="XI"),JEPANG!H20,
IF(AND($F$7="Bahasa Jepang",$F$8="XII"),JEPANG!L20,
IF(AND($F$7="Bahasa Jerman",$F$8="X"),JERMAN!D20,
IF(AND($F$7="Bahasa Jerman",$F$8="XI"),JERMAN!H20,
IF(AND($F$7="Bahasa Jerman",$F$8="XII"),JERMAN!L20,
IF(AND($F$7="Bahasa Mandaring",$F$8="X"),MADARIN!D20,
IF(AND($F$7="Bahasa Mandaring",$F$8="XI"),MADARIN!H20,
IF(AND($F$7="Bahasa Mandaring",$F$8="XII"),MADARIN!L20,
IF(AND($F$7="Bahasa Korea",$F$8="X"),KOREA!D20,
IF(AND($F$7="Bahasa Korea",$F$8="XI"),KOREA!H20,
IF(AND($F$7="Bahasa Korea",$F$8="XII"),KOREA!L20,
IF(AND($F$7="Bahasa Arab",$F$8="X"),ARAB!D20,
IF(AND($F$7="Bahasa Arab",$F$8="XI"),ARAB!H20,
IF(AND($F$7="Bahasa Arab",$F$8="XII"),ARAB!L20,
IF(AND($F$7="Bahasa Perancis",$F$8="X"),PERANCIS!D20,
IF(AND($F$7="Bahasa Perancis",$F$8="XI"),PERANCIS!H20,
IF(AND($F$7="Bahasa Perancis",$F$8="XII"),PERANCIS!L20,
IF(AND($F$7="Antropologi",$F$8="X"),ANTRO!D20,
IF(AND($F$7="Antropologi",$F$8="XI"),ANTRO!H20,
IF(AND($F$7="Antropologi",$F$8="XII"),ANTRO!L20
))))))))))))))))))))))</f>
        <v>0</v>
      </c>
      <c r="G33" s="323"/>
      <c r="H33" s="323"/>
      <c r="I33" s="323"/>
      <c r="J33" s="324"/>
      <c r="N33" s="311">
        <v>18</v>
      </c>
      <c r="O33" s="311" t="b">
        <v>1</v>
      </c>
      <c r="P33" s="311">
        <f t="shared" si="5"/>
        <v>1</v>
      </c>
      <c r="Q33" s="311">
        <f t="shared" si="6"/>
        <v>18</v>
      </c>
      <c r="R33" s="311">
        <f t="shared" si="7"/>
        <v>0</v>
      </c>
      <c r="S33" s="312">
        <f t="shared" si="8"/>
        <v>0</v>
      </c>
      <c r="T33" s="311">
        <f t="shared" si="9"/>
        <v>0</v>
      </c>
      <c r="U33" s="312">
        <f t="shared" si="10"/>
        <v>0</v>
      </c>
      <c r="V33" s="311">
        <f t="shared" si="11"/>
        <v>0</v>
      </c>
      <c r="W33" s="311" t="b">
        <v>1</v>
      </c>
      <c r="X33" s="311">
        <f t="shared" si="12"/>
        <v>1</v>
      </c>
      <c r="Y33" s="311">
        <f t="shared" si="0"/>
        <v>18</v>
      </c>
      <c r="Z33" s="311">
        <f t="shared" si="1"/>
        <v>0</v>
      </c>
      <c r="AA33" s="312">
        <f t="shared" si="2"/>
        <v>0</v>
      </c>
      <c r="AB33" s="311">
        <f t="shared" si="3"/>
        <v>0</v>
      </c>
      <c r="AC33" s="312">
        <f t="shared" si="4"/>
        <v>0</v>
      </c>
      <c r="AD33" s="311">
        <f t="shared" si="13"/>
        <v>0</v>
      </c>
    </row>
    <row r="34" spans="2:30" ht="93" customHeight="1" x14ac:dyDescent="0.2">
      <c r="B34" s="332">
        <f t="shared" si="14"/>
        <v>19</v>
      </c>
      <c r="C34" s="332">
        <f>IF($F$7="","",
IF(AND($F$7="Bahasa Jepang",$F$8="X"),JEPANG!A21,
IF(AND($F$7="Bahasa Jepang",$F$8="XI"),JEPANG!E21,
IF(AND($F$7="Bahasa Jepang",$F$8="XII"),JEPANG!I21,
IF(AND($F$7="Bahasa Jerman",$F$8="X"),JERMAN!A21,
IF(AND($F$7="Bahasa Jerman",$F$8="XI"),JERMAN!E21,
IF(AND($F$7="Bahasa Jerman",$F$8="XII"),JERMAN!I21,
IF(AND($F$7="Bahasa Mandaring",$F$8="X"),MADARIN!A21,
IF(AND($F$7="Bahasa Mandaring",$F$8="XI"),MADARIN!E21,
IF(AND($F$7="Bahasa Mandaring",$F$8="XII"),MADARIN!I21,
IF(AND($F$7="Bahasa Korea",$F$8="X"),KOREA!A21,
IF(AND($F$7="Bahasa Korea",$F$8="XI"),KOREA!E21,
IF(AND($F$7="Bahasa Korea",$F$8="XII"),KOREA!I21,
IF(AND($F$7="Bahasa Arab",$F$8="X"),ARAB!A21,
IF(AND($F$7="Bahasa Arab",$F$8="XI"),ARAB!E21,
IF(AND($F$7="Bahasa Arab",$F$8="XII"),ARAB!I21,
IF(AND($F$7="Bahasa Perancis",$F$8="X"),PERANCIS!A21,
IF(AND($F$7="Bahasa Perancis",$F$8="XI"),PERANCIS!E21,
IF(AND($F$7="Bahasa Perancis",$F$8="XII"),PERANCIS!I21,
IF(AND($F$7="Antropologi",$F$8="X"),ANTRO!A21,
IF(AND($F$7="Antropologi",$F$8="XI"),ANTRO!E21,
IF(AND($F$7="Antropologi",$F$8="XII"),ANTRO!I21
))))))))))))))))))))))</f>
        <v>0</v>
      </c>
      <c r="D34" s="333">
        <f>IF($F$7="","",
IF(AND($F$7="Bahasa Jepang",$F$8="X"),JEPANG!B21,
IF(AND($F$7="Bahasa Jepang",$F$8="XI"),JEPANG!F21,
IF(AND($F$7="Bahasa Jepang",$F$8="XII"),JEPANG!J21,
IF(AND($F$7="Bahasa Jerman",$F$8="X"),JERMAN!B21,
IF(AND($F$7="Bahasa Jerman",$F$8="XI"),JERMAN!F21,
IF(AND($F$7="Bahasa Jerman",$F$8="XII"),JERMAN!J21,
IF(AND($F$7="Bahasa Mandaring",$F$8="X"),MADARIN!B21,
IF(AND($F$7="Bahasa Mandaring",$F$8="XI"),MADARIN!F21,
IF(AND($F$7="Bahasa Mandaring",$F$8="XII"),MADARIN!J21,
IF(AND($F$7="Bahasa Korea",$F$8="X"),KOREA!B21,
IF(AND($F$7="Bahasa Korea",$F$8="XI"),KOREA!F21,
IF(AND($F$7="Bahasa Korea",$F$8="XII"),KOREA!J21,
IF(AND($F$7="Bahasa Arab",$F$8="X"),ARAB!B21,
IF(AND($F$7="Bahasa Arab",$F$8="XI"),ARAB!F21,
IF(AND($F$7="Bahasa Arab",$F$8="XII"),ARAB!J21,
IF(AND($F$7="Bahasa Perancis",$F$8="X"),PERANCIS!B21,
IF(AND($F$7="Bahasa Perancis",$F$8="XI"),PERANCIS!F21,
IF(AND($F$7="Bahasa Perancis",$F$8="XII"),PERANCIS!J21,
IF(AND($F$7="Antropologi",$F$8="X"),ANTRO!B21,
IF(AND($F$7="Antropologi",$F$8="XI"),ANTRO!F21,
IF(AND($F$7="Antropologi",$F$8="XII"),ANTRO!J21
))))))))))))))))))))))</f>
        <v>0</v>
      </c>
      <c r="E34" s="334">
        <f>IF($F$7="","",
IF(AND($F$7="Bahasa Jepang",$F$8="X"),JEPANG!C21,
IF(AND($F$7="Bahasa Jepang",$F$8="XI"),JEPANG!G21,
IF(AND($F$7="Bahasa Jepang",$F$8="XII"),JEPANG!K21,
IF(AND($F$7="Bahasa Jerman",$F$8="X"),JERMAN!C21,
IF(AND($F$7="Bahasa Jerman",$F$8="XI"),JERMAN!G21,
IF(AND($F$7="Bahasa Jerman",$F$8="XII"),JERMAN!K21,
IF(AND($F$7="Bahasa Mandaring",$F$8="X"),MADARIN!C21,
IF(AND($F$7="Bahasa Mandaring",$F$8="XI"),MADARIN!G21,
IF(AND($F$7="Bahasa Mandaring",$F$8="XII"),MADARIN!K21,
IF(AND($F$7="Bahasa Korea",$F$8="X"),KOREA!C21,
IF(AND($F$7="Bahasa Korea",$F$8="XI"),KOREA!G21,
IF(AND($F$7="Bahasa Korea",$F$8="XII"),KOREA!K21,
IF(AND($F$7="Bahasa Arab",$F$8="X"),ARAB!C21,
IF(AND($F$7="Bahasa Arab",$F$8="XI"),ARAB!G21,
IF(AND($F$7="Bahasa Arab",$F$8="XII"),ARAB!K21,
IF(AND($F$7="Bahasa Perancis",$F$8="X"),PERANCIS!C21,
IF(AND($F$7="Bahasa Perancis",$F$8="XI"),PERANCIS!G21,
IF(AND($F$7="Bahasa Perancis",$F$8="XII"),PERANCIS!K21,
IF(AND($F$7="Antropologi",$F$8="X"),ANTRO!C21,
IF(AND($F$7="Antropologi",$F$8="XI"),ANTRO!G21,
IF(AND($F$7="Antropologi",$F$8="XII"),ANTRO!K21
))))))))))))))))))))))</f>
        <v>0</v>
      </c>
      <c r="F34" s="333">
        <f>IF($F$7="","",
IF(AND($F$7="Bahasa Jepang",$F$8="X"),JEPANG!D21,
IF(AND($F$7="Bahasa Jepang",$F$8="XI"),JEPANG!H21,
IF(AND($F$7="Bahasa Jepang",$F$8="XII"),JEPANG!L21,
IF(AND($F$7="Bahasa Jerman",$F$8="X"),JERMAN!D21,
IF(AND($F$7="Bahasa Jerman",$F$8="XI"),JERMAN!H21,
IF(AND($F$7="Bahasa Jerman",$F$8="XII"),JERMAN!L21,
IF(AND($F$7="Bahasa Mandaring",$F$8="X"),MADARIN!D21,
IF(AND($F$7="Bahasa Mandaring",$F$8="XI"),MADARIN!H21,
IF(AND($F$7="Bahasa Mandaring",$F$8="XII"),MADARIN!L21,
IF(AND($F$7="Bahasa Korea",$F$8="X"),KOREA!D21,
IF(AND($F$7="Bahasa Korea",$F$8="XI"),KOREA!H21,
IF(AND($F$7="Bahasa Korea",$F$8="XII"),KOREA!L21,
IF(AND($F$7="Bahasa Arab",$F$8="X"),ARAB!D21,
IF(AND($F$7="Bahasa Arab",$F$8="XI"),ARAB!H21,
IF(AND($F$7="Bahasa Arab",$F$8="XII"),ARAB!L21,
IF(AND($F$7="Bahasa Perancis",$F$8="X"),PERANCIS!D21,
IF(AND($F$7="Bahasa Perancis",$F$8="XI"),PERANCIS!H21,
IF(AND($F$7="Bahasa Perancis",$F$8="XII"),PERANCIS!L21,
IF(AND($F$7="Antropologi",$F$8="X"),ANTRO!D21,
IF(AND($F$7="Antropologi",$F$8="XI"),ANTRO!H21,
IF(AND($F$7="Antropologi",$F$8="XII"),ANTRO!L21
))))))))))))))))))))))</f>
        <v>0</v>
      </c>
      <c r="G34" s="325"/>
      <c r="H34" s="325"/>
      <c r="I34" s="325"/>
      <c r="J34" s="326"/>
      <c r="K34" s="309" t="s">
        <v>55</v>
      </c>
      <c r="N34" s="311">
        <v>19</v>
      </c>
      <c r="O34" s="311" t="b">
        <v>0</v>
      </c>
      <c r="P34" s="311">
        <f t="shared" si="5"/>
        <v>0</v>
      </c>
      <c r="Q34" s="311" t="str">
        <f t="shared" si="6"/>
        <v/>
      </c>
      <c r="R34" s="311" t="str">
        <f t="shared" si="7"/>
        <v/>
      </c>
      <c r="S34" s="312" t="str">
        <f t="shared" si="8"/>
        <v/>
      </c>
      <c r="T34" s="311" t="str">
        <f t="shared" si="9"/>
        <v/>
      </c>
      <c r="U34" s="312" t="str">
        <f t="shared" si="10"/>
        <v/>
      </c>
      <c r="V34" s="311" t="str">
        <f t="shared" si="11"/>
        <v/>
      </c>
      <c r="W34" s="311" t="b">
        <v>0</v>
      </c>
      <c r="X34" s="311">
        <f t="shared" si="12"/>
        <v>0</v>
      </c>
      <c r="Y34" s="311" t="str">
        <f t="shared" si="0"/>
        <v/>
      </c>
      <c r="Z34" s="311" t="str">
        <f t="shared" si="1"/>
        <v/>
      </c>
      <c r="AA34" s="312" t="str">
        <f t="shared" si="2"/>
        <v/>
      </c>
      <c r="AB34" s="311" t="str">
        <f t="shared" si="3"/>
        <v/>
      </c>
      <c r="AC34" s="312" t="str">
        <f t="shared" si="4"/>
        <v/>
      </c>
      <c r="AD34" s="311" t="str">
        <f t="shared" si="13"/>
        <v/>
      </c>
    </row>
    <row r="35" spans="2:30" ht="93" customHeight="1" x14ac:dyDescent="0.2">
      <c r="B35" s="332">
        <f t="shared" si="14"/>
        <v>20</v>
      </c>
      <c r="C35" s="332">
        <f>IF($F$7="","",
IF(AND($F$7="Bahasa Jepang",$F$8="X"),JEPANG!A22,
IF(AND($F$7="Bahasa Jepang",$F$8="XI"),JEPANG!E22,
IF(AND($F$7="Bahasa Jepang",$F$8="XII"),JEPANG!I22,
IF(AND($F$7="Bahasa Jerman",$F$8="X"),JERMAN!A22,
IF(AND($F$7="Bahasa Jerman",$F$8="XI"),JERMAN!E22,
IF(AND($F$7="Bahasa Jerman",$F$8="XII"),JERMAN!I22,
IF(AND($F$7="Bahasa Mandaring",$F$8="X"),MADARIN!A22,
IF(AND($F$7="Bahasa Mandaring",$F$8="XI"),MADARIN!E22,
IF(AND($F$7="Bahasa Mandaring",$F$8="XII"),MADARIN!I22,
IF(AND($F$7="Bahasa Korea",$F$8="X"),KOREA!A22,
IF(AND($F$7="Bahasa Korea",$F$8="XI"),KOREA!E22,
IF(AND($F$7="Bahasa Korea",$F$8="XII"),KOREA!I22,
IF(AND($F$7="Bahasa Arab",$F$8="X"),ARAB!A22,
IF(AND($F$7="Bahasa Arab",$F$8="XI"),ARAB!E22,
IF(AND($F$7="Bahasa Arab",$F$8="XII"),ARAB!I22,
IF(AND($F$7="Bahasa Perancis",$F$8="X"),PERANCIS!A22,
IF(AND($F$7="Bahasa Perancis",$F$8="XI"),PERANCIS!E22,
IF(AND($F$7="Bahasa Perancis",$F$8="XII"),PERANCIS!I22,
IF(AND($F$7="Antropologi",$F$8="X"),ANTRO!A22,
IF(AND($F$7="Antropologi",$F$8="XI"),ANTRO!E22,
IF(AND($F$7="Antropologi",$F$8="XII"),ANTRO!I22
))))))))))))))))))))))</f>
        <v>0</v>
      </c>
      <c r="D35" s="333">
        <f>IF($F$7="","",
IF(AND($F$7="Bahasa Jepang",$F$8="X"),JEPANG!B22,
IF(AND($F$7="Bahasa Jepang",$F$8="XI"),JEPANG!F22,
IF(AND($F$7="Bahasa Jepang",$F$8="XII"),JEPANG!J22,
IF(AND($F$7="Bahasa Jerman",$F$8="X"),JERMAN!B22,
IF(AND($F$7="Bahasa Jerman",$F$8="XI"),JERMAN!F22,
IF(AND($F$7="Bahasa Jerman",$F$8="XII"),JERMAN!J22,
IF(AND($F$7="Bahasa Mandaring",$F$8="X"),MADARIN!B22,
IF(AND($F$7="Bahasa Mandaring",$F$8="XI"),MADARIN!F22,
IF(AND($F$7="Bahasa Mandaring",$F$8="XII"),MADARIN!J22,
IF(AND($F$7="Bahasa Korea",$F$8="X"),KOREA!B22,
IF(AND($F$7="Bahasa Korea",$F$8="XI"),KOREA!F22,
IF(AND($F$7="Bahasa Korea",$F$8="XII"),KOREA!J22,
IF(AND($F$7="Bahasa Arab",$F$8="X"),ARAB!B22,
IF(AND($F$7="Bahasa Arab",$F$8="XI"),ARAB!F22,
IF(AND($F$7="Bahasa Arab",$F$8="XII"),ARAB!J22,
IF(AND($F$7="Bahasa Perancis",$F$8="X"),PERANCIS!B22,
IF(AND($F$7="Bahasa Perancis",$F$8="XI"),PERANCIS!F22,
IF(AND($F$7="Bahasa Perancis",$F$8="XII"),PERANCIS!J22,
IF(AND($F$7="Antropologi",$F$8="X"),ANTRO!B22,
IF(AND($F$7="Antropologi",$F$8="XI"),ANTRO!F22,
IF(AND($F$7="Antropologi",$F$8="XII"),ANTRO!J22
))))))))))))))))))))))</f>
        <v>0</v>
      </c>
      <c r="E35" s="334">
        <f>IF($F$7="","",
IF(AND($F$7="Bahasa Jepang",$F$8="X"),JEPANG!C22,
IF(AND($F$7="Bahasa Jepang",$F$8="XI"),JEPANG!G22,
IF(AND($F$7="Bahasa Jepang",$F$8="XII"),JEPANG!K22,
IF(AND($F$7="Bahasa Jerman",$F$8="X"),JERMAN!C22,
IF(AND($F$7="Bahasa Jerman",$F$8="XI"),JERMAN!G22,
IF(AND($F$7="Bahasa Jerman",$F$8="XII"),JERMAN!K22,
IF(AND($F$7="Bahasa Mandaring",$F$8="X"),MADARIN!C22,
IF(AND($F$7="Bahasa Mandaring",$F$8="XI"),MADARIN!G22,
IF(AND($F$7="Bahasa Mandaring",$F$8="XII"),MADARIN!K22,
IF(AND($F$7="Bahasa Korea",$F$8="X"),KOREA!C22,
IF(AND($F$7="Bahasa Korea",$F$8="XI"),KOREA!G22,
IF(AND($F$7="Bahasa Korea",$F$8="XII"),KOREA!K22,
IF(AND($F$7="Bahasa Arab",$F$8="X"),ARAB!C22,
IF(AND($F$7="Bahasa Arab",$F$8="XI"),ARAB!G22,
IF(AND($F$7="Bahasa Arab",$F$8="XII"),ARAB!K22,
IF(AND($F$7="Bahasa Perancis",$F$8="X"),PERANCIS!C22,
IF(AND($F$7="Bahasa Perancis",$F$8="XI"),PERANCIS!G22,
IF(AND($F$7="Bahasa Perancis",$F$8="XII"),PERANCIS!K22,
IF(AND($F$7="Antropologi",$F$8="X"),ANTRO!C22,
IF(AND($F$7="Antropologi",$F$8="XI"),ANTRO!G22,
IF(AND($F$7="Antropologi",$F$8="XII"),ANTRO!K22
))))))))))))))))))))))</f>
        <v>0</v>
      </c>
      <c r="F35" s="333">
        <f>IF($F$7="","",
IF(AND($F$7="Bahasa Jepang",$F$8="X"),JEPANG!D22,
IF(AND($F$7="Bahasa Jepang",$F$8="XI"),JEPANG!H22,
IF(AND($F$7="Bahasa Jepang",$F$8="XII"),JEPANG!L22,
IF(AND($F$7="Bahasa Jerman",$F$8="X"),JERMAN!D22,
IF(AND($F$7="Bahasa Jerman",$F$8="XI"),JERMAN!H22,
IF(AND($F$7="Bahasa Jerman",$F$8="XII"),JERMAN!L22,
IF(AND($F$7="Bahasa Mandaring",$F$8="X"),MADARIN!D22,
IF(AND($F$7="Bahasa Mandaring",$F$8="XI"),MADARIN!H22,
IF(AND($F$7="Bahasa Mandaring",$F$8="XII"),MADARIN!L22,
IF(AND($F$7="Bahasa Korea",$F$8="X"),KOREA!D22,
IF(AND($F$7="Bahasa Korea",$F$8="XI"),KOREA!H22,
IF(AND($F$7="Bahasa Korea",$F$8="XII"),KOREA!L22,
IF(AND($F$7="Bahasa Arab",$F$8="X"),ARAB!D22,
IF(AND($F$7="Bahasa Arab",$F$8="XI"),ARAB!H22,
IF(AND($F$7="Bahasa Arab",$F$8="XII"),ARAB!L22,
IF(AND($F$7="Bahasa Perancis",$F$8="X"),PERANCIS!D22,
IF(AND($F$7="Bahasa Perancis",$F$8="XI"),PERANCIS!H22,
IF(AND($F$7="Bahasa Perancis",$F$8="XII"),PERANCIS!L22,
IF(AND($F$7="Antropologi",$F$8="X"),ANTRO!D22,
IF(AND($F$7="Antropologi",$F$8="XI"),ANTRO!H22,
IF(AND($F$7="Antropologi",$F$8="XII"),ANTRO!L22
))))))))))))))))))))))</f>
        <v>0</v>
      </c>
      <c r="G35" s="323"/>
      <c r="H35" s="323"/>
      <c r="I35" s="323"/>
      <c r="J35" s="324"/>
      <c r="N35" s="311">
        <v>20</v>
      </c>
      <c r="O35" s="311" t="b">
        <v>0</v>
      </c>
      <c r="P35" s="311">
        <f t="shared" si="5"/>
        <v>0</v>
      </c>
      <c r="Q35" s="311" t="str">
        <f t="shared" si="6"/>
        <v/>
      </c>
      <c r="R35" s="311" t="str">
        <f t="shared" si="7"/>
        <v/>
      </c>
      <c r="S35" s="312" t="str">
        <f t="shared" si="8"/>
        <v/>
      </c>
      <c r="T35" s="311" t="str">
        <f t="shared" si="9"/>
        <v/>
      </c>
      <c r="U35" s="312" t="str">
        <f t="shared" si="10"/>
        <v/>
      </c>
      <c r="V35" s="311" t="str">
        <f t="shared" si="11"/>
        <v/>
      </c>
      <c r="W35" s="311" t="b">
        <v>0</v>
      </c>
      <c r="X35" s="311">
        <f t="shared" si="12"/>
        <v>0</v>
      </c>
      <c r="Y35" s="311" t="str">
        <f t="shared" si="0"/>
        <v/>
      </c>
      <c r="Z35" s="311" t="str">
        <f t="shared" si="1"/>
        <v/>
      </c>
      <c r="AA35" s="312" t="str">
        <f t="shared" si="2"/>
        <v/>
      </c>
      <c r="AB35" s="311" t="str">
        <f t="shared" si="3"/>
        <v/>
      </c>
      <c r="AC35" s="312" t="str">
        <f t="shared" si="4"/>
        <v/>
      </c>
      <c r="AD35" s="311" t="str">
        <f t="shared" si="13"/>
        <v/>
      </c>
    </row>
    <row r="36" spans="2:30" ht="93" customHeight="1" x14ac:dyDescent="0.2">
      <c r="B36" s="332">
        <f t="shared" si="14"/>
        <v>21</v>
      </c>
      <c r="C36" s="332">
        <f>IF($F$7="","",
IF(AND($F$7="Bahasa Jepang",$F$8="X"),JEPANG!A23,
IF(AND($F$7="Bahasa Jepang",$F$8="XI"),JEPANG!E23,
IF(AND($F$7="Bahasa Jepang",$F$8="XII"),JEPANG!I23,
IF(AND($F$7="Bahasa Jerman",$F$8="X"),JERMAN!A23,
IF(AND($F$7="Bahasa Jerman",$F$8="XI"),JERMAN!E23,
IF(AND($F$7="Bahasa Jerman",$F$8="XII"),JERMAN!I23,
IF(AND($F$7="Bahasa Mandaring",$F$8="X"),MADARIN!A23,
IF(AND($F$7="Bahasa Mandaring",$F$8="XI"),MADARIN!E23,
IF(AND($F$7="Bahasa Mandaring",$F$8="XII"),MADARIN!I23,
IF(AND($F$7="Bahasa Korea",$F$8="X"),KOREA!A23,
IF(AND($F$7="Bahasa Korea",$F$8="XI"),KOREA!E23,
IF(AND($F$7="Bahasa Korea",$F$8="XII"),KOREA!I23,
IF(AND($F$7="Bahasa Arab",$F$8="X"),ARAB!A23,
IF(AND($F$7="Bahasa Arab",$F$8="XI"),ARAB!E23,
IF(AND($F$7="Bahasa Arab",$F$8="XII"),ARAB!I23,
IF(AND($F$7="Bahasa Perancis",$F$8="X"),PERANCIS!A23,
IF(AND($F$7="Bahasa Perancis",$F$8="XI"),PERANCIS!E23,
IF(AND($F$7="Bahasa Perancis",$F$8="XII"),PERANCIS!I23,
IF(AND($F$7="Antropologi",$F$8="X"),ANTRO!A23,
IF(AND($F$7="Antropologi",$F$8="XI"),ANTRO!E23,
IF(AND($F$7="Antropologi",$F$8="XII"),ANTRO!I23
))))))))))))))))))))))</f>
        <v>0</v>
      </c>
      <c r="D36" s="333">
        <f>IF($F$7="","",
IF(AND($F$7="Bahasa Jepang",$F$8="X"),JEPANG!B23,
IF(AND($F$7="Bahasa Jepang",$F$8="XI"),JEPANG!F23,
IF(AND($F$7="Bahasa Jepang",$F$8="XII"),JEPANG!J23,
IF(AND($F$7="Bahasa Jerman",$F$8="X"),JERMAN!B23,
IF(AND($F$7="Bahasa Jerman",$F$8="XI"),JERMAN!F23,
IF(AND($F$7="Bahasa Jerman",$F$8="XII"),JERMAN!J23,
IF(AND($F$7="Bahasa Mandaring",$F$8="X"),MADARIN!B23,
IF(AND($F$7="Bahasa Mandaring",$F$8="XI"),MADARIN!F23,
IF(AND($F$7="Bahasa Mandaring",$F$8="XII"),MADARIN!J23,
IF(AND($F$7="Bahasa Korea",$F$8="X"),KOREA!B23,
IF(AND($F$7="Bahasa Korea",$F$8="XI"),KOREA!F23,
IF(AND($F$7="Bahasa Korea",$F$8="XII"),KOREA!J23,
IF(AND($F$7="Bahasa Arab",$F$8="X"),ARAB!B23,
IF(AND($F$7="Bahasa Arab",$F$8="XI"),ARAB!F23,
IF(AND($F$7="Bahasa Arab",$F$8="XII"),ARAB!J23,
IF(AND($F$7="Bahasa Perancis",$F$8="X"),PERANCIS!B23,
IF(AND($F$7="Bahasa Perancis",$F$8="XI"),PERANCIS!F23,
IF(AND($F$7="Bahasa Perancis",$F$8="XII"),PERANCIS!J23,
IF(AND($F$7="Antropologi",$F$8="X"),ANTRO!B23,
IF(AND($F$7="Antropologi",$F$8="XI"),ANTRO!F23,
IF(AND($F$7="Antropologi",$F$8="XII"),ANTRO!J23
))))))))))))))))))))))</f>
        <v>0</v>
      </c>
      <c r="E36" s="334">
        <f>IF($F$7="","",
IF(AND($F$7="Bahasa Jepang",$F$8="X"),JEPANG!C23,
IF(AND($F$7="Bahasa Jepang",$F$8="XI"),JEPANG!G23,
IF(AND($F$7="Bahasa Jepang",$F$8="XII"),JEPANG!K23,
IF(AND($F$7="Bahasa Jerman",$F$8="X"),JERMAN!C23,
IF(AND($F$7="Bahasa Jerman",$F$8="XI"),JERMAN!G23,
IF(AND($F$7="Bahasa Jerman",$F$8="XII"),JERMAN!K23,
IF(AND($F$7="Bahasa Mandaring",$F$8="X"),MADARIN!C23,
IF(AND($F$7="Bahasa Mandaring",$F$8="XI"),MADARIN!G23,
IF(AND($F$7="Bahasa Mandaring",$F$8="XII"),MADARIN!K23,
IF(AND($F$7="Bahasa Korea",$F$8="X"),KOREA!C23,
IF(AND($F$7="Bahasa Korea",$F$8="XI"),KOREA!G23,
IF(AND($F$7="Bahasa Korea",$F$8="XII"),KOREA!K23,
IF(AND($F$7="Bahasa Arab",$F$8="X"),ARAB!C23,
IF(AND($F$7="Bahasa Arab",$F$8="XI"),ARAB!G23,
IF(AND($F$7="Bahasa Arab",$F$8="XII"),ARAB!K23,
IF(AND($F$7="Bahasa Perancis",$F$8="X"),PERANCIS!C23,
IF(AND($F$7="Bahasa Perancis",$F$8="XI"),PERANCIS!G23,
IF(AND($F$7="Bahasa Perancis",$F$8="XII"),PERANCIS!K23,
IF(AND($F$7="Antropologi",$F$8="X"),ANTRO!C23,
IF(AND($F$7="Antropologi",$F$8="XI"),ANTRO!G23,
IF(AND($F$7="Antropologi",$F$8="XII"),ANTRO!K23
))))))))))))))))))))))</f>
        <v>0</v>
      </c>
      <c r="F36" s="333">
        <f>IF($F$7="","",
IF(AND($F$7="Bahasa Jepang",$F$8="X"),JEPANG!D23,
IF(AND($F$7="Bahasa Jepang",$F$8="XI"),JEPANG!H23,
IF(AND($F$7="Bahasa Jepang",$F$8="XII"),JEPANG!L23,
IF(AND($F$7="Bahasa Jerman",$F$8="X"),JERMAN!D23,
IF(AND($F$7="Bahasa Jerman",$F$8="XI"),JERMAN!H23,
IF(AND($F$7="Bahasa Jerman",$F$8="XII"),JERMAN!L23,
IF(AND($F$7="Bahasa Mandaring",$F$8="X"),MADARIN!D23,
IF(AND($F$7="Bahasa Mandaring",$F$8="XI"),MADARIN!H23,
IF(AND($F$7="Bahasa Mandaring",$F$8="XII"),MADARIN!L23,
IF(AND($F$7="Bahasa Korea",$F$8="X"),KOREA!D23,
IF(AND($F$7="Bahasa Korea",$F$8="XI"),KOREA!H23,
IF(AND($F$7="Bahasa Korea",$F$8="XII"),KOREA!L23,
IF(AND($F$7="Bahasa Arab",$F$8="X"),ARAB!D23,
IF(AND($F$7="Bahasa Arab",$F$8="XI"),ARAB!H23,
IF(AND($F$7="Bahasa Arab",$F$8="XII"),ARAB!L23,
IF(AND($F$7="Bahasa Perancis",$F$8="X"),PERANCIS!D23,
IF(AND($F$7="Bahasa Perancis",$F$8="XI"),PERANCIS!H23,
IF(AND($F$7="Bahasa Perancis",$F$8="XII"),PERANCIS!L23,
IF(AND($F$7="Antropologi",$F$8="X"),ANTRO!D23,
IF(AND($F$7="Antropologi",$F$8="XI"),ANTRO!H23,
IF(AND($F$7="Antropologi",$F$8="XII"),ANTRO!L23
))))))))))))))))))))))</f>
        <v>0</v>
      </c>
      <c r="G36" s="325"/>
      <c r="H36" s="325"/>
      <c r="I36" s="325"/>
      <c r="J36" s="326"/>
      <c r="N36" s="311">
        <v>21</v>
      </c>
      <c r="O36" s="311" t="b">
        <v>0</v>
      </c>
      <c r="P36" s="311">
        <f t="shared" si="5"/>
        <v>0</v>
      </c>
      <c r="Q36" s="311" t="str">
        <f t="shared" si="6"/>
        <v/>
      </c>
      <c r="R36" s="311" t="str">
        <f t="shared" si="7"/>
        <v/>
      </c>
      <c r="S36" s="312" t="str">
        <f t="shared" si="8"/>
        <v/>
      </c>
      <c r="T36" s="311" t="str">
        <f t="shared" si="9"/>
        <v/>
      </c>
      <c r="U36" s="312" t="str">
        <f t="shared" si="10"/>
        <v/>
      </c>
      <c r="V36" s="311" t="str">
        <f t="shared" si="11"/>
        <v/>
      </c>
      <c r="W36" s="311" t="b">
        <v>0</v>
      </c>
      <c r="X36" s="311">
        <f t="shared" si="12"/>
        <v>0</v>
      </c>
      <c r="Y36" s="311" t="str">
        <f t="shared" si="0"/>
        <v/>
      </c>
      <c r="Z36" s="311" t="str">
        <f t="shared" si="1"/>
        <v/>
      </c>
      <c r="AA36" s="312" t="str">
        <f t="shared" si="2"/>
        <v/>
      </c>
      <c r="AB36" s="311" t="str">
        <f t="shared" si="3"/>
        <v/>
      </c>
      <c r="AC36" s="312" t="str">
        <f t="shared" si="4"/>
        <v/>
      </c>
      <c r="AD36" s="311" t="str">
        <f t="shared" si="13"/>
        <v/>
      </c>
    </row>
    <row r="37" spans="2:30" ht="93" customHeight="1" x14ac:dyDescent="0.2">
      <c r="B37" s="332">
        <f t="shared" si="14"/>
        <v>22</v>
      </c>
      <c r="C37" s="332">
        <f>IF($F$7="","",
IF(AND($F$7="Bahasa Jepang",$F$8="X"),JEPANG!A24,
IF(AND($F$7="Bahasa Jepang",$F$8="XI"),JEPANG!E24,
IF(AND($F$7="Bahasa Jepang",$F$8="XII"),JEPANG!I24,
IF(AND($F$7="Bahasa Jerman",$F$8="X"),JERMAN!A24,
IF(AND($F$7="Bahasa Jerman",$F$8="XI"),JERMAN!E24,
IF(AND($F$7="Bahasa Jerman",$F$8="XII"),JERMAN!I24,
IF(AND($F$7="Bahasa Mandaring",$F$8="X"),MADARIN!A24,
IF(AND($F$7="Bahasa Mandaring",$F$8="XI"),MADARIN!E24,
IF(AND($F$7="Bahasa Mandaring",$F$8="XII"),MADARIN!I24,
IF(AND($F$7="Bahasa Korea",$F$8="X"),KOREA!A24,
IF(AND($F$7="Bahasa Korea",$F$8="XI"),KOREA!E24,
IF(AND($F$7="Bahasa Korea",$F$8="XII"),KOREA!I24,
IF(AND($F$7="Bahasa Arab",$F$8="X"),ARAB!A24,
IF(AND($F$7="Bahasa Arab",$F$8="XI"),ARAB!E24,
IF(AND($F$7="Bahasa Arab",$F$8="XII"),ARAB!I24,
IF(AND($F$7="Bahasa Perancis",$F$8="X"),PERANCIS!A24,
IF(AND($F$7="Bahasa Perancis",$F$8="XI"),PERANCIS!E24,
IF(AND($F$7="Bahasa Perancis",$F$8="XII"),PERANCIS!I24,
IF(AND($F$7="Antropologi",$F$8="X"),ANTRO!A24,
IF(AND($F$7="Antropologi",$F$8="XI"),ANTRO!E24,
IF(AND($F$7="Antropologi",$F$8="XII"),ANTRO!I24
))))))))))))))))))))))</f>
        <v>0</v>
      </c>
      <c r="D37" s="333">
        <f>IF($F$7="","",
IF(AND($F$7="Bahasa Jepang",$F$8="X"),JEPANG!B24,
IF(AND($F$7="Bahasa Jepang",$F$8="XI"),JEPANG!F24,
IF(AND($F$7="Bahasa Jepang",$F$8="XII"),JEPANG!J24,
IF(AND($F$7="Bahasa Jerman",$F$8="X"),JERMAN!B24,
IF(AND($F$7="Bahasa Jerman",$F$8="XI"),JERMAN!F24,
IF(AND($F$7="Bahasa Jerman",$F$8="XII"),JERMAN!J24,
IF(AND($F$7="Bahasa Mandaring",$F$8="X"),MADARIN!B24,
IF(AND($F$7="Bahasa Mandaring",$F$8="XI"),MADARIN!F24,
IF(AND($F$7="Bahasa Mandaring",$F$8="XII"),MADARIN!J24,
IF(AND($F$7="Bahasa Korea",$F$8="X"),KOREA!B24,
IF(AND($F$7="Bahasa Korea",$F$8="XI"),KOREA!F24,
IF(AND($F$7="Bahasa Korea",$F$8="XII"),KOREA!J24,
IF(AND($F$7="Bahasa Arab",$F$8="X"),ARAB!B24,
IF(AND($F$7="Bahasa Arab",$F$8="XI"),ARAB!F24,
IF(AND($F$7="Bahasa Arab",$F$8="XII"),ARAB!J24,
IF(AND($F$7="Bahasa Perancis",$F$8="X"),PERANCIS!B24,
IF(AND($F$7="Bahasa Perancis",$F$8="XI"),PERANCIS!F24,
IF(AND($F$7="Bahasa Perancis",$F$8="XII"),PERANCIS!J24,
IF(AND($F$7="Antropologi",$F$8="X"),ANTRO!B24,
IF(AND($F$7="Antropologi",$F$8="XI"),ANTRO!F24,
IF(AND($F$7="Antropologi",$F$8="XII"),ANTRO!J24
))))))))))))))))))))))</f>
        <v>0</v>
      </c>
      <c r="E37" s="334">
        <f>IF($F$7="","",
IF(AND($F$7="Bahasa Jepang",$F$8="X"),JEPANG!C24,
IF(AND($F$7="Bahasa Jepang",$F$8="XI"),JEPANG!G24,
IF(AND($F$7="Bahasa Jepang",$F$8="XII"),JEPANG!K24,
IF(AND($F$7="Bahasa Jerman",$F$8="X"),JERMAN!C24,
IF(AND($F$7="Bahasa Jerman",$F$8="XI"),JERMAN!G24,
IF(AND($F$7="Bahasa Jerman",$F$8="XII"),JERMAN!K24,
IF(AND($F$7="Bahasa Mandaring",$F$8="X"),MADARIN!C24,
IF(AND($F$7="Bahasa Mandaring",$F$8="XI"),MADARIN!G24,
IF(AND($F$7="Bahasa Mandaring",$F$8="XII"),MADARIN!K24,
IF(AND($F$7="Bahasa Korea",$F$8="X"),KOREA!C24,
IF(AND($F$7="Bahasa Korea",$F$8="XI"),KOREA!G24,
IF(AND($F$7="Bahasa Korea",$F$8="XII"),KOREA!K24,
IF(AND($F$7="Bahasa Arab",$F$8="X"),ARAB!C24,
IF(AND($F$7="Bahasa Arab",$F$8="XI"),ARAB!G24,
IF(AND($F$7="Bahasa Arab",$F$8="XII"),ARAB!K24,
IF(AND($F$7="Bahasa Perancis",$F$8="X"),PERANCIS!C24,
IF(AND($F$7="Bahasa Perancis",$F$8="XI"),PERANCIS!G24,
IF(AND($F$7="Bahasa Perancis",$F$8="XII"),PERANCIS!K24,
IF(AND($F$7="Antropologi",$F$8="X"),ANTRO!C24,
IF(AND($F$7="Antropologi",$F$8="XI"),ANTRO!G24,
IF(AND($F$7="Antropologi",$F$8="XII"),ANTRO!K24
))))))))))))))))))))))</f>
        <v>0</v>
      </c>
      <c r="F37" s="333">
        <f>IF($F$7="","",
IF(AND($F$7="Bahasa Jepang",$F$8="X"),JEPANG!D24,
IF(AND($F$7="Bahasa Jepang",$F$8="XI"),JEPANG!H24,
IF(AND($F$7="Bahasa Jepang",$F$8="XII"),JEPANG!L24,
IF(AND($F$7="Bahasa Jerman",$F$8="X"),JERMAN!D24,
IF(AND($F$7="Bahasa Jerman",$F$8="XI"),JERMAN!H24,
IF(AND($F$7="Bahasa Jerman",$F$8="XII"),JERMAN!L24,
IF(AND($F$7="Bahasa Mandaring",$F$8="X"),MADARIN!D24,
IF(AND($F$7="Bahasa Mandaring",$F$8="XI"),MADARIN!H24,
IF(AND($F$7="Bahasa Mandaring",$F$8="XII"),MADARIN!L24,
IF(AND($F$7="Bahasa Korea",$F$8="X"),KOREA!D24,
IF(AND($F$7="Bahasa Korea",$F$8="XI"),KOREA!H24,
IF(AND($F$7="Bahasa Korea",$F$8="XII"),KOREA!L24,
IF(AND($F$7="Bahasa Arab",$F$8="X"),ARAB!D24,
IF(AND($F$7="Bahasa Arab",$F$8="XI"),ARAB!H24,
IF(AND($F$7="Bahasa Arab",$F$8="XII"),ARAB!L24,
IF(AND($F$7="Bahasa Perancis",$F$8="X"),PERANCIS!D24,
IF(AND($F$7="Bahasa Perancis",$F$8="XI"),PERANCIS!H24,
IF(AND($F$7="Bahasa Perancis",$F$8="XII"),PERANCIS!L24,
IF(AND($F$7="Antropologi",$F$8="X"),ANTRO!D24,
IF(AND($F$7="Antropologi",$F$8="XI"),ANTRO!H24,
IF(AND($F$7="Antropologi",$F$8="XII"),ANTRO!L24
))))))))))))))))))))))</f>
        <v>0</v>
      </c>
      <c r="G37" s="323"/>
      <c r="H37" s="323"/>
      <c r="I37" s="323"/>
      <c r="J37" s="324"/>
      <c r="N37" s="311">
        <v>22</v>
      </c>
      <c r="O37" s="311" t="b">
        <v>0</v>
      </c>
      <c r="P37" s="311">
        <f t="shared" si="5"/>
        <v>0</v>
      </c>
      <c r="Q37" s="311" t="str">
        <f t="shared" si="6"/>
        <v/>
      </c>
      <c r="R37" s="311" t="str">
        <f t="shared" si="7"/>
        <v/>
      </c>
      <c r="S37" s="312" t="str">
        <f t="shared" si="8"/>
        <v/>
      </c>
      <c r="T37" s="311" t="str">
        <f t="shared" si="9"/>
        <v/>
      </c>
      <c r="U37" s="312" t="str">
        <f t="shared" si="10"/>
        <v/>
      </c>
      <c r="V37" s="311" t="str">
        <f t="shared" si="11"/>
        <v/>
      </c>
      <c r="W37" s="311" t="b">
        <v>0</v>
      </c>
      <c r="X37" s="311">
        <f t="shared" si="12"/>
        <v>0</v>
      </c>
      <c r="Y37" s="311" t="str">
        <f t="shared" si="0"/>
        <v/>
      </c>
      <c r="Z37" s="311" t="str">
        <f t="shared" si="1"/>
        <v/>
      </c>
      <c r="AA37" s="312" t="str">
        <f t="shared" si="2"/>
        <v/>
      </c>
      <c r="AB37" s="311" t="str">
        <f t="shared" si="3"/>
        <v/>
      </c>
      <c r="AC37" s="312" t="str">
        <f t="shared" si="4"/>
        <v/>
      </c>
      <c r="AD37" s="311" t="str">
        <f t="shared" si="13"/>
        <v/>
      </c>
    </row>
    <row r="38" spans="2:30" ht="93" customHeight="1" x14ac:dyDescent="0.2">
      <c r="B38" s="332">
        <f t="shared" si="14"/>
        <v>23</v>
      </c>
      <c r="C38" s="332">
        <f>IF($F$7="","",
IF(AND($F$7="Bahasa Jepang",$F$8="X"),JEPANG!A25,
IF(AND($F$7="Bahasa Jepang",$F$8="XI"),JEPANG!E25,
IF(AND($F$7="Bahasa Jepang",$F$8="XII"),JEPANG!I25,
IF(AND($F$7="Bahasa Jerman",$F$8="X"),JERMAN!A25,
IF(AND($F$7="Bahasa Jerman",$F$8="XI"),JERMAN!E25,
IF(AND($F$7="Bahasa Jerman",$F$8="XII"),JERMAN!I25,
IF(AND($F$7="Bahasa Mandaring",$F$8="X"),MADARIN!A25,
IF(AND($F$7="Bahasa Mandaring",$F$8="XI"),MADARIN!E25,
IF(AND($F$7="Bahasa Mandaring",$F$8="XII"),MADARIN!I25,
IF(AND($F$7="Bahasa Korea",$F$8="X"),KOREA!A25,
IF(AND($F$7="Bahasa Korea",$F$8="XI"),KOREA!E25,
IF(AND($F$7="Bahasa Korea",$F$8="XII"),KOREA!I25,
IF(AND($F$7="Bahasa Arab",$F$8="X"),ARAB!A25,
IF(AND($F$7="Bahasa Arab",$F$8="XI"),ARAB!E25,
IF(AND($F$7="Bahasa Arab",$F$8="XII"),ARAB!I25,
IF(AND($F$7="Bahasa Perancis",$F$8="X"),PERANCIS!A25,
IF(AND($F$7="Bahasa Perancis",$F$8="XI"),PERANCIS!E25,
IF(AND($F$7="Bahasa Perancis",$F$8="XII"),PERANCIS!I25,
IF(AND($F$7="Antropologi",$F$8="X"),ANTRO!A25,
IF(AND($F$7="Antropologi",$F$8="XI"),ANTRO!E25,
IF(AND($F$7="Antropologi",$F$8="XII"),ANTRO!I25
))))))))))))))))))))))</f>
        <v>0</v>
      </c>
      <c r="D38" s="333">
        <f>IF($F$7="","",
IF(AND($F$7="Bahasa Jepang",$F$8="X"),JEPANG!B25,
IF(AND($F$7="Bahasa Jepang",$F$8="XI"),JEPANG!F25,
IF(AND($F$7="Bahasa Jepang",$F$8="XII"),JEPANG!J25,
IF(AND($F$7="Bahasa Jerman",$F$8="X"),JERMAN!B25,
IF(AND($F$7="Bahasa Jerman",$F$8="XI"),JERMAN!F25,
IF(AND($F$7="Bahasa Jerman",$F$8="XII"),JERMAN!J25,
IF(AND($F$7="Bahasa Mandaring",$F$8="X"),MADARIN!B25,
IF(AND($F$7="Bahasa Mandaring",$F$8="XI"),MADARIN!F25,
IF(AND($F$7="Bahasa Mandaring",$F$8="XII"),MADARIN!J25,
IF(AND($F$7="Bahasa Korea",$F$8="X"),KOREA!B25,
IF(AND($F$7="Bahasa Korea",$F$8="XI"),KOREA!F25,
IF(AND($F$7="Bahasa Korea",$F$8="XII"),KOREA!J25,
IF(AND($F$7="Bahasa Arab",$F$8="X"),ARAB!B25,
IF(AND($F$7="Bahasa Arab",$F$8="XI"),ARAB!F25,
IF(AND($F$7="Bahasa Arab",$F$8="XII"),ARAB!J25,
IF(AND($F$7="Bahasa Perancis",$F$8="X"),PERANCIS!B25,
IF(AND($F$7="Bahasa Perancis",$F$8="XI"),PERANCIS!F25,
IF(AND($F$7="Bahasa Perancis",$F$8="XII"),PERANCIS!J25,
IF(AND($F$7="Antropologi",$F$8="X"),ANTRO!B25,
IF(AND($F$7="Antropologi",$F$8="XI"),ANTRO!F25,
IF(AND($F$7="Antropologi",$F$8="XII"),ANTRO!J25
))))))))))))))))))))))</f>
        <v>0</v>
      </c>
      <c r="E38" s="334">
        <f>IF($F$7="","",
IF(AND($F$7="Bahasa Jepang",$F$8="X"),JEPANG!C25,
IF(AND($F$7="Bahasa Jepang",$F$8="XI"),JEPANG!G25,
IF(AND($F$7="Bahasa Jepang",$F$8="XII"),JEPANG!K25,
IF(AND($F$7="Bahasa Jerman",$F$8="X"),JERMAN!C25,
IF(AND($F$7="Bahasa Jerman",$F$8="XI"),JERMAN!G25,
IF(AND($F$7="Bahasa Jerman",$F$8="XII"),JERMAN!K25,
IF(AND($F$7="Bahasa Mandaring",$F$8="X"),MADARIN!C25,
IF(AND($F$7="Bahasa Mandaring",$F$8="XI"),MADARIN!G25,
IF(AND($F$7="Bahasa Mandaring",$F$8="XII"),MADARIN!K25,
IF(AND($F$7="Bahasa Korea",$F$8="X"),KOREA!C25,
IF(AND($F$7="Bahasa Korea",$F$8="XI"),KOREA!G25,
IF(AND($F$7="Bahasa Korea",$F$8="XII"),KOREA!K25,
IF(AND($F$7="Bahasa Arab",$F$8="X"),ARAB!C25,
IF(AND($F$7="Bahasa Arab",$F$8="XI"),ARAB!G25,
IF(AND($F$7="Bahasa Arab",$F$8="XII"),ARAB!K25,
IF(AND($F$7="Bahasa Perancis",$F$8="X"),PERANCIS!C25,
IF(AND($F$7="Bahasa Perancis",$F$8="XI"),PERANCIS!G25,
IF(AND($F$7="Bahasa Perancis",$F$8="XII"),PERANCIS!K25,
IF(AND($F$7="Antropologi",$F$8="X"),ANTRO!C25,
IF(AND($F$7="Antropologi",$F$8="XI"),ANTRO!G25,
IF(AND($F$7="Antropologi",$F$8="XII"),ANTRO!K25
))))))))))))))))))))))</f>
        <v>0</v>
      </c>
      <c r="F38" s="333">
        <f>IF($F$7="","",
IF(AND($F$7="Bahasa Jepang",$F$8="X"),JEPANG!D25,
IF(AND($F$7="Bahasa Jepang",$F$8="XI"),JEPANG!H25,
IF(AND($F$7="Bahasa Jepang",$F$8="XII"),JEPANG!L25,
IF(AND($F$7="Bahasa Jerman",$F$8="X"),JERMAN!D25,
IF(AND($F$7="Bahasa Jerman",$F$8="XI"),JERMAN!H25,
IF(AND($F$7="Bahasa Jerman",$F$8="XII"),JERMAN!L25,
IF(AND($F$7="Bahasa Mandaring",$F$8="X"),MADARIN!D25,
IF(AND($F$7="Bahasa Mandaring",$F$8="XI"),MADARIN!H25,
IF(AND($F$7="Bahasa Mandaring",$F$8="XII"),MADARIN!L25,
IF(AND($F$7="Bahasa Korea",$F$8="X"),KOREA!D25,
IF(AND($F$7="Bahasa Korea",$F$8="XI"),KOREA!H25,
IF(AND($F$7="Bahasa Korea",$F$8="XII"),KOREA!L25,
IF(AND($F$7="Bahasa Arab",$F$8="X"),ARAB!D25,
IF(AND($F$7="Bahasa Arab",$F$8="XI"),ARAB!H25,
IF(AND($F$7="Bahasa Arab",$F$8="XII"),ARAB!L25,
IF(AND($F$7="Bahasa Perancis",$F$8="X"),PERANCIS!D25,
IF(AND($F$7="Bahasa Perancis",$F$8="XI"),PERANCIS!H25,
IF(AND($F$7="Bahasa Perancis",$F$8="XII"),PERANCIS!L25,
IF(AND($F$7="Antropologi",$F$8="X"),ANTRO!D25,
IF(AND($F$7="Antropologi",$F$8="XI"),ANTRO!H25,
IF(AND($F$7="Antropologi",$F$8="XII"),ANTRO!L25
))))))))))))))))))))))</f>
        <v>0</v>
      </c>
      <c r="G38" s="325"/>
      <c r="H38" s="325"/>
      <c r="I38" s="325"/>
      <c r="J38" s="326"/>
      <c r="N38" s="311">
        <v>23</v>
      </c>
      <c r="O38" s="311" t="b">
        <v>0</v>
      </c>
      <c r="P38" s="311">
        <f t="shared" si="5"/>
        <v>0</v>
      </c>
      <c r="Q38" s="311" t="str">
        <f t="shared" si="6"/>
        <v/>
      </c>
      <c r="R38" s="311" t="str">
        <f t="shared" si="7"/>
        <v/>
      </c>
      <c r="S38" s="312" t="str">
        <f t="shared" si="8"/>
        <v/>
      </c>
      <c r="T38" s="311" t="str">
        <f t="shared" si="9"/>
        <v/>
      </c>
      <c r="U38" s="312" t="str">
        <f t="shared" si="10"/>
        <v/>
      </c>
      <c r="V38" s="311" t="str">
        <f t="shared" si="11"/>
        <v/>
      </c>
      <c r="W38" s="311" t="b">
        <v>0</v>
      </c>
      <c r="X38" s="311">
        <f t="shared" si="12"/>
        <v>0</v>
      </c>
      <c r="Y38" s="311" t="str">
        <f t="shared" si="0"/>
        <v/>
      </c>
      <c r="Z38" s="311" t="str">
        <f t="shared" si="1"/>
        <v/>
      </c>
      <c r="AA38" s="312" t="str">
        <f t="shared" si="2"/>
        <v/>
      </c>
      <c r="AB38" s="311" t="str">
        <f t="shared" si="3"/>
        <v/>
      </c>
      <c r="AC38" s="312" t="str">
        <f t="shared" si="4"/>
        <v/>
      </c>
      <c r="AD38" s="311" t="str">
        <f t="shared" si="13"/>
        <v/>
      </c>
    </row>
    <row r="39" spans="2:30" ht="93" customHeight="1" x14ac:dyDescent="0.2">
      <c r="B39" s="332">
        <f t="shared" si="14"/>
        <v>24</v>
      </c>
      <c r="C39" s="332">
        <f>IF($F$7="","",
IF(AND($F$7="Bahasa Jepang",$F$8="X"),JEPANG!A26,
IF(AND($F$7="Bahasa Jepang",$F$8="XI"),JEPANG!E26,
IF(AND($F$7="Bahasa Jepang",$F$8="XII"),JEPANG!I26,
IF(AND($F$7="Bahasa Jerman",$F$8="X"),JERMAN!A26,
IF(AND($F$7="Bahasa Jerman",$F$8="XI"),JERMAN!E26,
IF(AND($F$7="Bahasa Jerman",$F$8="XII"),JERMAN!I26,
IF(AND($F$7="Bahasa Mandaring",$F$8="X"),MADARIN!A26,
IF(AND($F$7="Bahasa Mandaring",$F$8="XI"),MADARIN!E26,
IF(AND($F$7="Bahasa Mandaring",$F$8="XII"),MADARIN!I26,
IF(AND($F$7="Bahasa Korea",$F$8="X"),KOREA!A26,
IF(AND($F$7="Bahasa Korea",$F$8="XI"),KOREA!E26,
IF(AND($F$7="Bahasa Korea",$F$8="XII"),KOREA!I26,
IF(AND($F$7="Bahasa Arab",$F$8="X"),ARAB!A26,
IF(AND($F$7="Bahasa Arab",$F$8="XI"),ARAB!E26,
IF(AND($F$7="Bahasa Arab",$F$8="XII"),ARAB!I26,
IF(AND($F$7="Bahasa Perancis",$F$8="X"),PERANCIS!A26,
IF(AND($F$7="Bahasa Perancis",$F$8="XI"),PERANCIS!E26,
IF(AND($F$7="Bahasa Perancis",$F$8="XII"),PERANCIS!I26,
IF(AND($F$7="Antropologi",$F$8="X"),ANTRO!A26,
IF(AND($F$7="Antropologi",$F$8="XI"),ANTRO!E26,
IF(AND($F$7="Antropologi",$F$8="XII"),ANTRO!I26
))))))))))))))))))))))</f>
        <v>0</v>
      </c>
      <c r="D39" s="333">
        <f>IF($F$7="","",
IF(AND($F$7="Bahasa Jepang",$F$8="X"),JEPANG!B26,
IF(AND($F$7="Bahasa Jepang",$F$8="XI"),JEPANG!F26,
IF(AND($F$7="Bahasa Jepang",$F$8="XII"),JEPANG!J26,
IF(AND($F$7="Bahasa Jerman",$F$8="X"),JERMAN!B26,
IF(AND($F$7="Bahasa Jerman",$F$8="XI"),JERMAN!F26,
IF(AND($F$7="Bahasa Jerman",$F$8="XII"),JERMAN!J26,
IF(AND($F$7="Bahasa Mandaring",$F$8="X"),MADARIN!B26,
IF(AND($F$7="Bahasa Mandaring",$F$8="XI"),MADARIN!F26,
IF(AND($F$7="Bahasa Mandaring",$F$8="XII"),MADARIN!J26,
IF(AND($F$7="Bahasa Korea",$F$8="X"),KOREA!B26,
IF(AND($F$7="Bahasa Korea",$F$8="XI"),KOREA!F26,
IF(AND($F$7="Bahasa Korea",$F$8="XII"),KOREA!J26,
IF(AND($F$7="Bahasa Arab",$F$8="X"),ARAB!B26,
IF(AND($F$7="Bahasa Arab",$F$8="XI"),ARAB!F26,
IF(AND($F$7="Bahasa Arab",$F$8="XII"),ARAB!J26,
IF(AND($F$7="Bahasa Perancis",$F$8="X"),PERANCIS!B26,
IF(AND($F$7="Bahasa Perancis",$F$8="XI"),PERANCIS!F26,
IF(AND($F$7="Bahasa Perancis",$F$8="XII"),PERANCIS!J26,
IF(AND($F$7="Antropologi",$F$8="X"),ANTRO!B26,
IF(AND($F$7="Antropologi",$F$8="XI"),ANTRO!F26,
IF(AND($F$7="Antropologi",$F$8="XII"),ANTRO!J26
))))))))))))))))))))))</f>
        <v>0</v>
      </c>
      <c r="E39" s="334">
        <f>IF($F$7="","",
IF(AND($F$7="Bahasa Jepang",$F$8="X"),JEPANG!C26,
IF(AND($F$7="Bahasa Jepang",$F$8="XI"),JEPANG!G26,
IF(AND($F$7="Bahasa Jepang",$F$8="XII"),JEPANG!K26,
IF(AND($F$7="Bahasa Jerman",$F$8="X"),JERMAN!C26,
IF(AND($F$7="Bahasa Jerman",$F$8="XI"),JERMAN!G26,
IF(AND($F$7="Bahasa Jerman",$F$8="XII"),JERMAN!K26,
IF(AND($F$7="Bahasa Mandaring",$F$8="X"),MADARIN!C26,
IF(AND($F$7="Bahasa Mandaring",$F$8="XI"),MADARIN!G26,
IF(AND($F$7="Bahasa Mandaring",$F$8="XII"),MADARIN!K26,
IF(AND($F$7="Bahasa Korea",$F$8="X"),KOREA!C26,
IF(AND($F$7="Bahasa Korea",$F$8="XI"),KOREA!G26,
IF(AND($F$7="Bahasa Korea",$F$8="XII"),KOREA!K26,
IF(AND($F$7="Bahasa Arab",$F$8="X"),ARAB!C26,
IF(AND($F$7="Bahasa Arab",$F$8="XI"),ARAB!G26,
IF(AND($F$7="Bahasa Arab",$F$8="XII"),ARAB!K26,
IF(AND($F$7="Bahasa Perancis",$F$8="X"),PERANCIS!C26,
IF(AND($F$7="Bahasa Perancis",$F$8="XI"),PERANCIS!G26,
IF(AND($F$7="Bahasa Perancis",$F$8="XII"),PERANCIS!K26,
IF(AND($F$7="Antropologi",$F$8="X"),ANTRO!C26,
IF(AND($F$7="Antropologi",$F$8="XI"),ANTRO!G26,
IF(AND($F$7="Antropologi",$F$8="XII"),ANTRO!K26
))))))))))))))))))))))</f>
        <v>0</v>
      </c>
      <c r="F39" s="333">
        <f>IF($F$7="","",
IF(AND($F$7="Bahasa Jepang",$F$8="X"),JEPANG!D26,
IF(AND($F$7="Bahasa Jepang",$F$8="XI"),JEPANG!H26,
IF(AND($F$7="Bahasa Jepang",$F$8="XII"),JEPANG!L26,
IF(AND($F$7="Bahasa Jerman",$F$8="X"),JERMAN!D26,
IF(AND($F$7="Bahasa Jerman",$F$8="XI"),JERMAN!H26,
IF(AND($F$7="Bahasa Jerman",$F$8="XII"),JERMAN!L26,
IF(AND($F$7="Bahasa Mandaring",$F$8="X"),MADARIN!D26,
IF(AND($F$7="Bahasa Mandaring",$F$8="XI"),MADARIN!H26,
IF(AND($F$7="Bahasa Mandaring",$F$8="XII"),MADARIN!L26,
IF(AND($F$7="Bahasa Korea",$F$8="X"),KOREA!D26,
IF(AND($F$7="Bahasa Korea",$F$8="XI"),KOREA!H26,
IF(AND($F$7="Bahasa Korea",$F$8="XII"),KOREA!L26,
IF(AND($F$7="Bahasa Arab",$F$8="X"),ARAB!D26,
IF(AND($F$7="Bahasa Arab",$F$8="XI"),ARAB!H26,
IF(AND($F$7="Bahasa Arab",$F$8="XII"),ARAB!L26,
IF(AND($F$7="Bahasa Perancis",$F$8="X"),PERANCIS!D26,
IF(AND($F$7="Bahasa Perancis",$F$8="XI"),PERANCIS!H26,
IF(AND($F$7="Bahasa Perancis",$F$8="XII"),PERANCIS!L26,
IF(AND($F$7="Antropologi",$F$8="X"),ANTRO!D26,
IF(AND($F$7="Antropologi",$F$8="XI"),ANTRO!H26,
IF(AND($F$7="Antropologi",$F$8="XII"),ANTRO!L26
))))))))))))))))))))))</f>
        <v>0</v>
      </c>
      <c r="G39" s="327"/>
      <c r="H39" s="327"/>
      <c r="I39" s="323"/>
      <c r="J39" s="324"/>
      <c r="N39" s="311">
        <v>24</v>
      </c>
      <c r="O39" s="311" t="b">
        <v>0</v>
      </c>
      <c r="P39" s="311">
        <f t="shared" si="5"/>
        <v>0</v>
      </c>
      <c r="Q39" s="311" t="str">
        <f t="shared" si="6"/>
        <v/>
      </c>
      <c r="R39" s="311" t="str">
        <f t="shared" si="7"/>
        <v/>
      </c>
      <c r="S39" s="312" t="str">
        <f t="shared" si="8"/>
        <v/>
      </c>
      <c r="T39" s="311" t="str">
        <f t="shared" si="9"/>
        <v/>
      </c>
      <c r="U39" s="312" t="str">
        <f t="shared" si="10"/>
        <v/>
      </c>
      <c r="V39" s="311" t="str">
        <f t="shared" si="11"/>
        <v/>
      </c>
      <c r="W39" s="311" t="b">
        <v>0</v>
      </c>
      <c r="X39" s="311">
        <f t="shared" si="12"/>
        <v>0</v>
      </c>
      <c r="Y39" s="311" t="str">
        <f t="shared" si="0"/>
        <v/>
      </c>
      <c r="Z39" s="311" t="str">
        <f t="shared" si="1"/>
        <v/>
      </c>
      <c r="AA39" s="312" t="str">
        <f t="shared" si="2"/>
        <v/>
      </c>
      <c r="AB39" s="311" t="str">
        <f t="shared" si="3"/>
        <v/>
      </c>
      <c r="AC39" s="312" t="str">
        <f t="shared" si="4"/>
        <v/>
      </c>
      <c r="AD39" s="311" t="str">
        <f t="shared" si="13"/>
        <v/>
      </c>
    </row>
    <row r="40" spans="2:30" ht="93" customHeight="1" x14ac:dyDescent="0.2">
      <c r="B40" s="332">
        <f t="shared" si="14"/>
        <v>25</v>
      </c>
      <c r="C40" s="332">
        <f>IF($F$7="","",
IF(AND($F$7="Bahasa Jepang",$F$8="X"),JEPANG!A27,
IF(AND($F$7="Bahasa Jepang",$F$8="XI"),JEPANG!E27,
IF(AND($F$7="Bahasa Jepang",$F$8="XII"),JEPANG!I27,
IF(AND($F$7="Bahasa Jerman",$F$8="X"),JERMAN!A27,
IF(AND($F$7="Bahasa Jerman",$F$8="XI"),JERMAN!E27,
IF(AND($F$7="Bahasa Jerman",$F$8="XII"),JERMAN!I27,
IF(AND($F$7="Bahasa Mandaring",$F$8="X"),MADARIN!A27,
IF(AND($F$7="Bahasa Mandaring",$F$8="XI"),MADARIN!E27,
IF(AND($F$7="Bahasa Mandaring",$F$8="XII"),MADARIN!I27,
IF(AND($F$7="Bahasa Korea",$F$8="X"),KOREA!A27,
IF(AND($F$7="Bahasa Korea",$F$8="XI"),KOREA!E27,
IF(AND($F$7="Bahasa Korea",$F$8="XII"),KOREA!I27,
IF(AND($F$7="Bahasa Arab",$F$8="X"),ARAB!A27,
IF(AND($F$7="Bahasa Arab",$F$8="XI"),ARAB!E27,
IF(AND($F$7="Bahasa Arab",$F$8="XII"),ARAB!I27,
IF(AND($F$7="Bahasa Perancis",$F$8="X"),PERANCIS!A27,
IF(AND($F$7="Bahasa Perancis",$F$8="XI"),PERANCIS!E27,
IF(AND($F$7="Bahasa Perancis",$F$8="XII"),PERANCIS!I27,
IF(AND($F$7="Antropologi",$F$8="X"),ANTRO!A27,
IF(AND($F$7="Antropologi",$F$8="XI"),ANTRO!E27,
IF(AND($F$7="Antropologi",$F$8="XII"),ANTRO!I27
))))))))))))))))))))))</f>
        <v>0</v>
      </c>
      <c r="D40" s="333">
        <f>IF($F$7="","",
IF(AND($F$7="Bahasa Jepang",$F$8="X"),JEPANG!B27,
IF(AND($F$7="Bahasa Jepang",$F$8="XI"),JEPANG!F27,
IF(AND($F$7="Bahasa Jepang",$F$8="XII"),JEPANG!J27,
IF(AND($F$7="Bahasa Jerman",$F$8="X"),JERMAN!B27,
IF(AND($F$7="Bahasa Jerman",$F$8="XI"),JERMAN!F27,
IF(AND($F$7="Bahasa Jerman",$F$8="XII"),JERMAN!J27,
IF(AND($F$7="Bahasa Mandaring",$F$8="X"),MADARIN!B27,
IF(AND($F$7="Bahasa Mandaring",$F$8="XI"),MADARIN!F27,
IF(AND($F$7="Bahasa Mandaring",$F$8="XII"),MADARIN!J27,
IF(AND($F$7="Bahasa Korea",$F$8="X"),KOREA!B27,
IF(AND($F$7="Bahasa Korea",$F$8="XI"),KOREA!F27,
IF(AND($F$7="Bahasa Korea",$F$8="XII"),KOREA!J27,
IF(AND($F$7="Bahasa Arab",$F$8="X"),ARAB!B27,
IF(AND($F$7="Bahasa Arab",$F$8="XI"),ARAB!F27,
IF(AND($F$7="Bahasa Arab",$F$8="XII"),ARAB!J27,
IF(AND($F$7="Bahasa Perancis",$F$8="X"),PERANCIS!B27,
IF(AND($F$7="Bahasa Perancis",$F$8="XI"),PERANCIS!F27,
IF(AND($F$7="Bahasa Perancis",$F$8="XII"),PERANCIS!J27,
IF(AND($F$7="Antropologi",$F$8="X"),ANTRO!B27,
IF(AND($F$7="Antropologi",$F$8="XI"),ANTRO!F27,
IF(AND($F$7="Antropologi",$F$8="XII"),ANTRO!J27
))))))))))))))))))))))</f>
        <v>0</v>
      </c>
      <c r="E40" s="334">
        <f>IF($F$7="","",
IF(AND($F$7="Bahasa Jepang",$F$8="X"),JEPANG!C27,
IF(AND($F$7="Bahasa Jepang",$F$8="XI"),JEPANG!G27,
IF(AND($F$7="Bahasa Jepang",$F$8="XII"),JEPANG!K27,
IF(AND($F$7="Bahasa Jerman",$F$8="X"),JERMAN!C27,
IF(AND($F$7="Bahasa Jerman",$F$8="XI"),JERMAN!G27,
IF(AND($F$7="Bahasa Jerman",$F$8="XII"),JERMAN!K27,
IF(AND($F$7="Bahasa Mandaring",$F$8="X"),MADARIN!C27,
IF(AND($F$7="Bahasa Mandaring",$F$8="XI"),MADARIN!G27,
IF(AND($F$7="Bahasa Mandaring",$F$8="XII"),MADARIN!K27,
IF(AND($F$7="Bahasa Korea",$F$8="X"),KOREA!C27,
IF(AND($F$7="Bahasa Korea",$F$8="XI"),KOREA!G27,
IF(AND($F$7="Bahasa Korea",$F$8="XII"),KOREA!K27,
IF(AND($F$7="Bahasa Arab",$F$8="X"),ARAB!C27,
IF(AND($F$7="Bahasa Arab",$F$8="XI"),ARAB!G27,
IF(AND($F$7="Bahasa Arab",$F$8="XII"),ARAB!K27,
IF(AND($F$7="Bahasa Perancis",$F$8="X"),PERANCIS!C27,
IF(AND($F$7="Bahasa Perancis",$F$8="XI"),PERANCIS!G27,
IF(AND($F$7="Bahasa Perancis",$F$8="XII"),PERANCIS!K27,
IF(AND($F$7="Antropologi",$F$8="X"),ANTRO!C27,
IF(AND($F$7="Antropologi",$F$8="XI"),ANTRO!G27,
IF(AND($F$7="Antropologi",$F$8="XII"),ANTRO!K27
))))))))))))))))))))))</f>
        <v>0</v>
      </c>
      <c r="F40" s="333">
        <f>IF($F$7="","",
IF(AND($F$7="Bahasa Jepang",$F$8="X"),JEPANG!D27,
IF(AND($F$7="Bahasa Jepang",$F$8="XI"),JEPANG!H27,
IF(AND($F$7="Bahasa Jepang",$F$8="XII"),JEPANG!L27,
IF(AND($F$7="Bahasa Jerman",$F$8="X"),JERMAN!D27,
IF(AND($F$7="Bahasa Jerman",$F$8="XI"),JERMAN!H27,
IF(AND($F$7="Bahasa Jerman",$F$8="XII"),JERMAN!L27,
IF(AND($F$7="Bahasa Mandaring",$F$8="X"),MADARIN!D27,
IF(AND($F$7="Bahasa Mandaring",$F$8="XI"),MADARIN!H27,
IF(AND($F$7="Bahasa Mandaring",$F$8="XII"),MADARIN!L27,
IF(AND($F$7="Bahasa Korea",$F$8="X"),KOREA!D27,
IF(AND($F$7="Bahasa Korea",$F$8="XI"),KOREA!H27,
IF(AND($F$7="Bahasa Korea",$F$8="XII"),KOREA!L27,
IF(AND($F$7="Bahasa Arab",$F$8="X"),ARAB!D27,
IF(AND($F$7="Bahasa Arab",$F$8="XI"),ARAB!H27,
IF(AND($F$7="Bahasa Arab",$F$8="XII"),ARAB!L27,
IF(AND($F$7="Bahasa Perancis",$F$8="X"),PERANCIS!D27,
IF(AND($F$7="Bahasa Perancis",$F$8="XI"),PERANCIS!H27,
IF(AND($F$7="Bahasa Perancis",$F$8="XII"),PERANCIS!L27,
IF(AND($F$7="Antropologi",$F$8="X"),ANTRO!D27,
IF(AND($F$7="Antropologi",$F$8="XI"),ANTRO!H27,
IF(AND($F$7="Antropologi",$F$8="XII"),ANTRO!L27
))))))))))))))))))))))</f>
        <v>0</v>
      </c>
      <c r="G40" s="328"/>
      <c r="H40" s="328"/>
      <c r="I40" s="325"/>
      <c r="J40" s="326"/>
      <c r="N40" s="311">
        <v>25</v>
      </c>
      <c r="O40" s="311" t="b">
        <v>0</v>
      </c>
      <c r="P40" s="311">
        <f t="shared" si="5"/>
        <v>0</v>
      </c>
      <c r="Q40" s="311" t="str">
        <f t="shared" si="6"/>
        <v/>
      </c>
      <c r="R40" s="311" t="str">
        <f t="shared" si="7"/>
        <v/>
      </c>
      <c r="S40" s="312" t="str">
        <f t="shared" si="8"/>
        <v/>
      </c>
      <c r="T40" s="311" t="str">
        <f t="shared" si="9"/>
        <v/>
      </c>
      <c r="U40" s="312" t="str">
        <f t="shared" si="10"/>
        <v/>
      </c>
      <c r="V40" s="311" t="str">
        <f t="shared" si="11"/>
        <v/>
      </c>
      <c r="W40" s="311" t="b">
        <v>0</v>
      </c>
      <c r="X40" s="311">
        <f t="shared" si="12"/>
        <v>0</v>
      </c>
      <c r="Y40" s="311" t="str">
        <f t="shared" si="0"/>
        <v/>
      </c>
      <c r="Z40" s="311" t="str">
        <f t="shared" si="1"/>
        <v/>
      </c>
      <c r="AA40" s="312" t="str">
        <f t="shared" si="2"/>
        <v/>
      </c>
      <c r="AB40" s="311" t="str">
        <f t="shared" si="3"/>
        <v/>
      </c>
      <c r="AC40" s="312" t="str">
        <f t="shared" si="4"/>
        <v/>
      </c>
      <c r="AD40" s="311" t="str">
        <f t="shared" si="13"/>
        <v/>
      </c>
    </row>
    <row r="41" spans="2:30" ht="93" customHeight="1" x14ac:dyDescent="0.2">
      <c r="B41" s="332">
        <f t="shared" si="14"/>
        <v>26</v>
      </c>
      <c r="C41" s="332">
        <f>IF($F$7="","",
IF(AND($F$7="Bahasa Jepang",$F$8="X"),JEPANG!A28,
IF(AND($F$7="Bahasa Jepang",$F$8="XI"),JEPANG!E28,
IF(AND($F$7="Bahasa Jepang",$F$8="XII"),JEPANG!I28,
IF(AND($F$7="Bahasa Jerman",$F$8="X"),JERMAN!A28,
IF(AND($F$7="Bahasa Jerman",$F$8="XI"),JERMAN!E28,
IF(AND($F$7="Bahasa Jerman",$F$8="XII"),JERMAN!I28,
IF(AND($F$7="Bahasa Mandaring",$F$8="X"),MADARIN!A28,
IF(AND($F$7="Bahasa Mandaring",$F$8="XI"),MADARIN!E28,
IF(AND($F$7="Bahasa Mandaring",$F$8="XII"),MADARIN!I28,
IF(AND($F$7="Bahasa Korea",$F$8="X"),KOREA!A28,
IF(AND($F$7="Bahasa Korea",$F$8="XI"),KOREA!E28,
IF(AND($F$7="Bahasa Korea",$F$8="XII"),KOREA!I28,
IF(AND($F$7="Bahasa Arab",$F$8="X"),ARAB!A28,
IF(AND($F$7="Bahasa Arab",$F$8="XI"),ARAB!E28,
IF(AND($F$7="Bahasa Arab",$F$8="XII"),ARAB!I28,
IF(AND($F$7="Bahasa Perancis",$F$8="X"),PERANCIS!A28,
IF(AND($F$7="Bahasa Perancis",$F$8="XI"),PERANCIS!E28,
IF(AND($F$7="Bahasa Perancis",$F$8="XII"),PERANCIS!I28,
IF(AND($F$7="Antropologi",$F$8="X"),ANTRO!A28,
IF(AND($F$7="Antropologi",$F$8="XI"),ANTRO!E28,
IF(AND($F$7="Antropologi",$F$8="XII"),ANTRO!I28
))))))))))))))))))))))</f>
        <v>0</v>
      </c>
      <c r="D41" s="333">
        <f>IF($F$7="","",
IF(AND($F$7="Bahasa Jepang",$F$8="X"),JEPANG!B28,
IF(AND($F$7="Bahasa Jepang",$F$8="XI"),JEPANG!F28,
IF(AND($F$7="Bahasa Jepang",$F$8="XII"),JEPANG!J28,
IF(AND($F$7="Bahasa Jerman",$F$8="X"),JERMAN!B28,
IF(AND($F$7="Bahasa Jerman",$F$8="XI"),JERMAN!F28,
IF(AND($F$7="Bahasa Jerman",$F$8="XII"),JERMAN!J28,
IF(AND($F$7="Bahasa Mandaring",$F$8="X"),MADARIN!B28,
IF(AND($F$7="Bahasa Mandaring",$F$8="XI"),MADARIN!F28,
IF(AND($F$7="Bahasa Mandaring",$F$8="XII"),MADARIN!J28,
IF(AND($F$7="Bahasa Korea",$F$8="X"),KOREA!B28,
IF(AND($F$7="Bahasa Korea",$F$8="XI"),KOREA!F28,
IF(AND($F$7="Bahasa Korea",$F$8="XII"),KOREA!J28,
IF(AND($F$7="Bahasa Arab",$F$8="X"),ARAB!B28,
IF(AND($F$7="Bahasa Arab",$F$8="XI"),ARAB!F28,
IF(AND($F$7="Bahasa Arab",$F$8="XII"),ARAB!J28,
IF(AND($F$7="Bahasa Perancis",$F$8="X"),PERANCIS!B28,
IF(AND($F$7="Bahasa Perancis",$F$8="XI"),PERANCIS!F28,
IF(AND($F$7="Bahasa Perancis",$F$8="XII"),PERANCIS!J28,
IF(AND($F$7="Antropologi",$F$8="X"),ANTRO!B28,
IF(AND($F$7="Antropologi",$F$8="XI"),ANTRO!F28,
IF(AND($F$7="Antropologi",$F$8="XII"),ANTRO!J28
))))))))))))))))))))))</f>
        <v>0</v>
      </c>
      <c r="E41" s="334">
        <f>IF($F$7="","",
IF(AND($F$7="Bahasa Jepang",$F$8="X"),JEPANG!C28,
IF(AND($F$7="Bahasa Jepang",$F$8="XI"),JEPANG!G28,
IF(AND($F$7="Bahasa Jepang",$F$8="XII"),JEPANG!K28,
IF(AND($F$7="Bahasa Jerman",$F$8="X"),JERMAN!C28,
IF(AND($F$7="Bahasa Jerman",$F$8="XI"),JERMAN!G28,
IF(AND($F$7="Bahasa Jerman",$F$8="XII"),JERMAN!K28,
IF(AND($F$7="Bahasa Mandaring",$F$8="X"),MADARIN!C28,
IF(AND($F$7="Bahasa Mandaring",$F$8="XI"),MADARIN!G28,
IF(AND($F$7="Bahasa Mandaring",$F$8="XII"),MADARIN!K28,
IF(AND($F$7="Bahasa Korea",$F$8="X"),KOREA!C28,
IF(AND($F$7="Bahasa Korea",$F$8="XI"),KOREA!G28,
IF(AND($F$7="Bahasa Korea",$F$8="XII"),KOREA!K28,
IF(AND($F$7="Bahasa Arab",$F$8="X"),ARAB!C28,
IF(AND($F$7="Bahasa Arab",$F$8="XI"),ARAB!G28,
IF(AND($F$7="Bahasa Arab",$F$8="XII"),ARAB!K28,
IF(AND($F$7="Bahasa Perancis",$F$8="X"),PERANCIS!C28,
IF(AND($F$7="Bahasa Perancis",$F$8="XI"),PERANCIS!G28,
IF(AND($F$7="Bahasa Perancis",$F$8="XII"),PERANCIS!K28,
IF(AND($F$7="Antropologi",$F$8="X"),ANTRO!C28,
IF(AND($F$7="Antropologi",$F$8="XI"),ANTRO!G28,
IF(AND($F$7="Antropologi",$F$8="XII"),ANTRO!K28
))))))))))))))))))))))</f>
        <v>0</v>
      </c>
      <c r="F41" s="333">
        <f>IF($F$7="","",
IF(AND($F$7="Bahasa Jepang",$F$8="X"),JEPANG!D28,
IF(AND($F$7="Bahasa Jepang",$F$8="XI"),JEPANG!H28,
IF(AND($F$7="Bahasa Jepang",$F$8="XII"),JEPANG!L28,
IF(AND($F$7="Bahasa Jerman",$F$8="X"),JERMAN!D28,
IF(AND($F$7="Bahasa Jerman",$F$8="XI"),JERMAN!H28,
IF(AND($F$7="Bahasa Jerman",$F$8="XII"),JERMAN!L28,
IF(AND($F$7="Bahasa Mandaring",$F$8="X"),MADARIN!D28,
IF(AND($F$7="Bahasa Mandaring",$F$8="XI"),MADARIN!H28,
IF(AND($F$7="Bahasa Mandaring",$F$8="XII"),MADARIN!L28,
IF(AND($F$7="Bahasa Korea",$F$8="X"),KOREA!D28,
IF(AND($F$7="Bahasa Korea",$F$8="XI"),KOREA!H28,
IF(AND($F$7="Bahasa Korea",$F$8="XII"),KOREA!L28,
IF(AND($F$7="Bahasa Arab",$F$8="X"),ARAB!D28,
IF(AND($F$7="Bahasa Arab",$F$8="XI"),ARAB!H28,
IF(AND($F$7="Bahasa Arab",$F$8="XII"),ARAB!L28,
IF(AND($F$7="Bahasa Perancis",$F$8="X"),PERANCIS!D28,
IF(AND($F$7="Bahasa Perancis",$F$8="XI"),PERANCIS!H28,
IF(AND($F$7="Bahasa Perancis",$F$8="XII"),PERANCIS!L28,
IF(AND($F$7="Antropologi",$F$8="X"),ANTRO!D28,
IF(AND($F$7="Antropologi",$F$8="XI"),ANTRO!H28,
IF(AND($F$7="Antropologi",$F$8="XII"),ANTRO!L28
))))))))))))))))))))))</f>
        <v>0</v>
      </c>
      <c r="G41" s="327"/>
      <c r="H41" s="327"/>
      <c r="I41" s="323"/>
      <c r="J41" s="324"/>
      <c r="N41" s="311">
        <v>26</v>
      </c>
      <c r="O41" s="311" t="b">
        <v>0</v>
      </c>
      <c r="P41" s="311">
        <f t="shared" si="5"/>
        <v>0</v>
      </c>
      <c r="Q41" s="311" t="str">
        <f t="shared" si="6"/>
        <v/>
      </c>
      <c r="R41" s="311" t="str">
        <f t="shared" si="7"/>
        <v/>
      </c>
      <c r="S41" s="312" t="str">
        <f t="shared" si="8"/>
        <v/>
      </c>
      <c r="T41" s="311" t="str">
        <f t="shared" si="9"/>
        <v/>
      </c>
      <c r="U41" s="312" t="str">
        <f t="shared" si="10"/>
        <v/>
      </c>
      <c r="V41" s="311" t="str">
        <f t="shared" si="11"/>
        <v/>
      </c>
      <c r="W41" s="311" t="b">
        <v>0</v>
      </c>
      <c r="X41" s="311">
        <f t="shared" si="12"/>
        <v>0</v>
      </c>
      <c r="Y41" s="311" t="str">
        <f t="shared" si="0"/>
        <v/>
      </c>
      <c r="Z41" s="311" t="str">
        <f t="shared" si="1"/>
        <v/>
      </c>
      <c r="AA41" s="312" t="str">
        <f t="shared" si="2"/>
        <v/>
      </c>
      <c r="AB41" s="311" t="str">
        <f t="shared" si="3"/>
        <v/>
      </c>
      <c r="AC41" s="312" t="str">
        <f t="shared" si="4"/>
        <v/>
      </c>
      <c r="AD41" s="311" t="str">
        <f t="shared" si="13"/>
        <v/>
      </c>
    </row>
    <row r="42" spans="2:30" ht="93" customHeight="1" x14ac:dyDescent="0.2">
      <c r="B42" s="332">
        <f t="shared" si="14"/>
        <v>27</v>
      </c>
      <c r="C42" s="332">
        <f>IF($F$7="","",
IF(AND($F$7="Bahasa Jepang",$F$8="X"),JEPANG!A29,
IF(AND($F$7="Bahasa Jepang",$F$8="XI"),JEPANG!E29,
IF(AND($F$7="Bahasa Jepang",$F$8="XII"),JEPANG!I29,
IF(AND($F$7="Bahasa Jerman",$F$8="X"),JERMAN!A29,
IF(AND($F$7="Bahasa Jerman",$F$8="XI"),JERMAN!E29,
IF(AND($F$7="Bahasa Jerman",$F$8="XII"),JERMAN!I29,
IF(AND($F$7="Bahasa Mandaring",$F$8="X"),MADARIN!A29,
IF(AND($F$7="Bahasa Mandaring",$F$8="XI"),MADARIN!E29,
IF(AND($F$7="Bahasa Mandaring",$F$8="XII"),MADARIN!I29,
IF(AND($F$7="Bahasa Korea",$F$8="X"),KOREA!A29,
IF(AND($F$7="Bahasa Korea",$F$8="XI"),KOREA!E29,
IF(AND($F$7="Bahasa Korea",$F$8="XII"),KOREA!I29,
IF(AND($F$7="Bahasa Arab",$F$8="X"),ARAB!A29,
IF(AND($F$7="Bahasa Arab",$F$8="XI"),ARAB!E29,
IF(AND($F$7="Bahasa Arab",$F$8="XII"),ARAB!I29,
IF(AND($F$7="Bahasa Perancis",$F$8="X"),PERANCIS!A29,
IF(AND($F$7="Bahasa Perancis",$F$8="XI"),PERANCIS!E29,
IF(AND($F$7="Bahasa Perancis",$F$8="XII"),PERANCIS!I29,
IF(AND($F$7="Antropologi",$F$8="X"),ANTRO!A29,
IF(AND($F$7="Antropologi",$F$8="XI"),ANTRO!E29,
IF(AND($F$7="Antropologi",$F$8="XII"),ANTRO!I29
))))))))))))))))))))))</f>
        <v>0</v>
      </c>
      <c r="D42" s="333">
        <f>IF($F$7="","",
IF(AND($F$7="Bahasa Jepang",$F$8="X"),JEPANG!B29,
IF(AND($F$7="Bahasa Jepang",$F$8="XI"),JEPANG!F29,
IF(AND($F$7="Bahasa Jepang",$F$8="XII"),JEPANG!J29,
IF(AND($F$7="Bahasa Jerman",$F$8="X"),JERMAN!B29,
IF(AND($F$7="Bahasa Jerman",$F$8="XI"),JERMAN!F29,
IF(AND($F$7="Bahasa Jerman",$F$8="XII"),JERMAN!J29,
IF(AND($F$7="Bahasa Mandaring",$F$8="X"),MADARIN!B29,
IF(AND($F$7="Bahasa Mandaring",$F$8="XI"),MADARIN!F29,
IF(AND($F$7="Bahasa Mandaring",$F$8="XII"),MADARIN!J29,
IF(AND($F$7="Bahasa Korea",$F$8="X"),KOREA!B29,
IF(AND($F$7="Bahasa Korea",$F$8="XI"),KOREA!F29,
IF(AND($F$7="Bahasa Korea",$F$8="XII"),KOREA!J29,
IF(AND($F$7="Bahasa Arab",$F$8="X"),ARAB!B29,
IF(AND($F$7="Bahasa Arab",$F$8="XI"),ARAB!F29,
IF(AND($F$7="Bahasa Arab",$F$8="XII"),ARAB!J29,
IF(AND($F$7="Bahasa Perancis",$F$8="X"),PERANCIS!B29,
IF(AND($F$7="Bahasa Perancis",$F$8="XI"),PERANCIS!F29,
IF(AND($F$7="Bahasa Perancis",$F$8="XII"),PERANCIS!J29,
IF(AND($F$7="Antropologi",$F$8="X"),ANTRO!B29,
IF(AND($F$7="Antropologi",$F$8="XI"),ANTRO!F29,
IF(AND($F$7="Antropologi",$F$8="XII"),ANTRO!J29
))))))))))))))))))))))</f>
        <v>0</v>
      </c>
      <c r="E42" s="334">
        <f>IF($F$7="","",
IF(AND($F$7="Bahasa Jepang",$F$8="X"),JEPANG!C29,
IF(AND($F$7="Bahasa Jepang",$F$8="XI"),JEPANG!G29,
IF(AND($F$7="Bahasa Jepang",$F$8="XII"),JEPANG!K29,
IF(AND($F$7="Bahasa Jerman",$F$8="X"),JERMAN!C29,
IF(AND($F$7="Bahasa Jerman",$F$8="XI"),JERMAN!G29,
IF(AND($F$7="Bahasa Jerman",$F$8="XII"),JERMAN!K29,
IF(AND($F$7="Bahasa Mandaring",$F$8="X"),MADARIN!C29,
IF(AND($F$7="Bahasa Mandaring",$F$8="XI"),MADARIN!G29,
IF(AND($F$7="Bahasa Mandaring",$F$8="XII"),MADARIN!K29,
IF(AND($F$7="Bahasa Korea",$F$8="X"),KOREA!C29,
IF(AND($F$7="Bahasa Korea",$F$8="XI"),KOREA!G29,
IF(AND($F$7="Bahasa Korea",$F$8="XII"),KOREA!K29,
IF(AND($F$7="Bahasa Arab",$F$8="X"),ARAB!C29,
IF(AND($F$7="Bahasa Arab",$F$8="XI"),ARAB!G29,
IF(AND($F$7="Bahasa Arab",$F$8="XII"),ARAB!K29,
IF(AND($F$7="Bahasa Perancis",$F$8="X"),PERANCIS!C29,
IF(AND($F$7="Bahasa Perancis",$F$8="XI"),PERANCIS!G29,
IF(AND($F$7="Bahasa Perancis",$F$8="XII"),PERANCIS!K29,
IF(AND($F$7="Antropologi",$F$8="X"),ANTRO!C29,
IF(AND($F$7="Antropologi",$F$8="XI"),ANTRO!G29,
IF(AND($F$7="Antropologi",$F$8="XII"),ANTRO!K29
))))))))))))))))))))))</f>
        <v>0</v>
      </c>
      <c r="F42" s="333">
        <f>IF($F$7="","",
IF(AND($F$7="Bahasa Jepang",$F$8="X"),JEPANG!D29,
IF(AND($F$7="Bahasa Jepang",$F$8="XI"),JEPANG!H29,
IF(AND($F$7="Bahasa Jepang",$F$8="XII"),JEPANG!L29,
IF(AND($F$7="Bahasa Jerman",$F$8="X"),JERMAN!D29,
IF(AND($F$7="Bahasa Jerman",$F$8="XI"),JERMAN!H29,
IF(AND($F$7="Bahasa Jerman",$F$8="XII"),JERMAN!L29,
IF(AND($F$7="Bahasa Mandaring",$F$8="X"),MADARIN!D29,
IF(AND($F$7="Bahasa Mandaring",$F$8="XI"),MADARIN!H29,
IF(AND($F$7="Bahasa Mandaring",$F$8="XII"),MADARIN!L29,
IF(AND($F$7="Bahasa Korea",$F$8="X"),KOREA!D29,
IF(AND($F$7="Bahasa Korea",$F$8="XI"),KOREA!H29,
IF(AND($F$7="Bahasa Korea",$F$8="XII"),KOREA!L29,
IF(AND($F$7="Bahasa Arab",$F$8="X"),ARAB!D29,
IF(AND($F$7="Bahasa Arab",$F$8="XI"),ARAB!H29,
IF(AND($F$7="Bahasa Arab",$F$8="XII"),ARAB!L29,
IF(AND($F$7="Bahasa Perancis",$F$8="X"),PERANCIS!D29,
IF(AND($F$7="Bahasa Perancis",$F$8="XI"),PERANCIS!H29,
IF(AND($F$7="Bahasa Perancis",$F$8="XII"),PERANCIS!L29,
IF(AND($F$7="Antropologi",$F$8="X"),ANTRO!D29,
IF(AND($F$7="Antropologi",$F$8="XI"),ANTRO!H29,
IF(AND($F$7="Antropologi",$F$8="XII"),ANTRO!L29
))))))))))))))))))))))</f>
        <v>0</v>
      </c>
      <c r="G42" s="328"/>
      <c r="H42" s="328"/>
      <c r="I42" s="325"/>
      <c r="J42" s="326"/>
      <c r="N42" s="311">
        <v>27</v>
      </c>
      <c r="O42" s="311" t="b">
        <v>0</v>
      </c>
      <c r="P42" s="311">
        <f t="shared" si="5"/>
        <v>0</v>
      </c>
      <c r="Q42" s="311" t="str">
        <f t="shared" si="6"/>
        <v/>
      </c>
      <c r="R42" s="311" t="str">
        <f t="shared" si="7"/>
        <v/>
      </c>
      <c r="S42" s="312" t="str">
        <f t="shared" si="8"/>
        <v/>
      </c>
      <c r="T42" s="311" t="str">
        <f t="shared" si="9"/>
        <v/>
      </c>
      <c r="U42" s="312" t="str">
        <f t="shared" si="10"/>
        <v/>
      </c>
      <c r="V42" s="311" t="str">
        <f t="shared" si="11"/>
        <v/>
      </c>
      <c r="W42" s="311" t="b">
        <v>0</v>
      </c>
      <c r="X42" s="311">
        <f t="shared" si="12"/>
        <v>0</v>
      </c>
      <c r="Y42" s="311" t="str">
        <f t="shared" si="0"/>
        <v/>
      </c>
      <c r="Z42" s="311" t="str">
        <f t="shared" si="1"/>
        <v/>
      </c>
      <c r="AA42" s="312" t="str">
        <f t="shared" si="2"/>
        <v/>
      </c>
      <c r="AB42" s="311" t="str">
        <f t="shared" si="3"/>
        <v/>
      </c>
      <c r="AC42" s="312" t="str">
        <f t="shared" si="4"/>
        <v/>
      </c>
      <c r="AD42" s="311" t="str">
        <f t="shared" si="13"/>
        <v/>
      </c>
    </row>
    <row r="43" spans="2:30" ht="93" customHeight="1" x14ac:dyDescent="0.2">
      <c r="B43" s="332">
        <f t="shared" si="14"/>
        <v>28</v>
      </c>
      <c r="C43" s="332">
        <f>IF($F$7="","",
IF(AND($F$7="Bahasa Jepang",$F$8="X"),JEPANG!A30,
IF(AND($F$7="Bahasa Jepang",$F$8="XI"),JEPANG!E30,
IF(AND($F$7="Bahasa Jepang",$F$8="XII"),JEPANG!I30,
IF(AND($F$7="Bahasa Jerman",$F$8="X"),JERMAN!A30,
IF(AND($F$7="Bahasa Jerman",$F$8="XI"),JERMAN!E30,
IF(AND($F$7="Bahasa Jerman",$F$8="XII"),JERMAN!I30,
IF(AND($F$7="Bahasa Mandaring",$F$8="X"),MADARIN!A30,
IF(AND($F$7="Bahasa Mandaring",$F$8="XI"),MADARIN!E30,
IF(AND($F$7="Bahasa Mandaring",$F$8="XII"),MADARIN!I30,
IF(AND($F$7="Bahasa Korea",$F$8="X"),KOREA!A30,
IF(AND($F$7="Bahasa Korea",$F$8="XI"),KOREA!E30,
IF(AND($F$7="Bahasa Korea",$F$8="XII"),KOREA!I30,
IF(AND($F$7="Bahasa Arab",$F$8="X"),ARAB!A30,
IF(AND($F$7="Bahasa Arab",$F$8="XI"),ARAB!E30,
IF(AND($F$7="Bahasa Arab",$F$8="XII"),ARAB!I30,
IF(AND($F$7="Bahasa Perancis",$F$8="X"),PERANCIS!A30,
IF(AND($F$7="Bahasa Perancis",$F$8="XI"),PERANCIS!E30,
IF(AND($F$7="Bahasa Perancis",$F$8="XII"),PERANCIS!I30,
IF(AND($F$7="Antropologi",$F$8="X"),ANTRO!A30,
IF(AND($F$7="Antropologi",$F$8="XI"),ANTRO!E30,
IF(AND($F$7="Antropologi",$F$8="XII"),ANTRO!I30
))))))))))))))))))))))</f>
        <v>0</v>
      </c>
      <c r="D43" s="333">
        <f>IF($F$7="","",
IF(AND($F$7="Bahasa Jepang",$F$8="X"),JEPANG!B30,
IF(AND($F$7="Bahasa Jepang",$F$8="XI"),JEPANG!F30,
IF(AND($F$7="Bahasa Jepang",$F$8="XII"),JEPANG!J30,
IF(AND($F$7="Bahasa Jerman",$F$8="X"),JERMAN!B30,
IF(AND($F$7="Bahasa Jerman",$F$8="XI"),JERMAN!F30,
IF(AND($F$7="Bahasa Jerman",$F$8="XII"),JERMAN!J30,
IF(AND($F$7="Bahasa Mandaring",$F$8="X"),MADARIN!B30,
IF(AND($F$7="Bahasa Mandaring",$F$8="XI"),MADARIN!F30,
IF(AND($F$7="Bahasa Mandaring",$F$8="XII"),MADARIN!J30,
IF(AND($F$7="Bahasa Korea",$F$8="X"),KOREA!B30,
IF(AND($F$7="Bahasa Korea",$F$8="XI"),KOREA!F30,
IF(AND($F$7="Bahasa Korea",$F$8="XII"),KOREA!J30,
IF(AND($F$7="Bahasa Arab",$F$8="X"),ARAB!B30,
IF(AND($F$7="Bahasa Arab",$F$8="XI"),ARAB!F30,
IF(AND($F$7="Bahasa Arab",$F$8="XII"),ARAB!J30,
IF(AND($F$7="Bahasa Perancis",$F$8="X"),PERANCIS!B30,
IF(AND($F$7="Bahasa Perancis",$F$8="XI"),PERANCIS!F30,
IF(AND($F$7="Bahasa Perancis",$F$8="XII"),PERANCIS!J30,
IF(AND($F$7="Antropologi",$F$8="X"),ANTRO!B30,
IF(AND($F$7="Antropologi",$F$8="XI"),ANTRO!F30,
IF(AND($F$7="Antropologi",$F$8="XII"),ANTRO!J30
))))))))))))))))))))))</f>
        <v>0</v>
      </c>
      <c r="E43" s="334">
        <f>IF($F$7="","",
IF(AND($F$7="Bahasa Jepang",$F$8="X"),JEPANG!C30,
IF(AND($F$7="Bahasa Jepang",$F$8="XI"),JEPANG!G30,
IF(AND($F$7="Bahasa Jepang",$F$8="XII"),JEPANG!K30,
IF(AND($F$7="Bahasa Jerman",$F$8="X"),JERMAN!C30,
IF(AND($F$7="Bahasa Jerman",$F$8="XI"),JERMAN!G30,
IF(AND($F$7="Bahasa Jerman",$F$8="XII"),JERMAN!K30,
IF(AND($F$7="Bahasa Mandaring",$F$8="X"),MADARIN!C30,
IF(AND($F$7="Bahasa Mandaring",$F$8="XI"),MADARIN!G30,
IF(AND($F$7="Bahasa Mandaring",$F$8="XII"),MADARIN!K30,
IF(AND($F$7="Bahasa Korea",$F$8="X"),KOREA!C30,
IF(AND($F$7="Bahasa Korea",$F$8="XI"),KOREA!G30,
IF(AND($F$7="Bahasa Korea",$F$8="XII"),KOREA!K30,
IF(AND($F$7="Bahasa Arab",$F$8="X"),ARAB!C30,
IF(AND($F$7="Bahasa Arab",$F$8="XI"),ARAB!G30,
IF(AND($F$7="Bahasa Arab",$F$8="XII"),ARAB!K30,
IF(AND($F$7="Bahasa Perancis",$F$8="X"),PERANCIS!C30,
IF(AND($F$7="Bahasa Perancis",$F$8="XI"),PERANCIS!G30,
IF(AND($F$7="Bahasa Perancis",$F$8="XII"),PERANCIS!K30,
IF(AND($F$7="Antropologi",$F$8="X"),ANTRO!C30,
IF(AND($F$7="Antropologi",$F$8="XI"),ANTRO!G30,
IF(AND($F$7="Antropologi",$F$8="XII"),ANTRO!K30
))))))))))))))))))))))</f>
        <v>0</v>
      </c>
      <c r="F43" s="333">
        <f>IF($F$7="","",
IF(AND($F$7="Bahasa Jepang",$F$8="X"),JEPANG!D30,
IF(AND($F$7="Bahasa Jepang",$F$8="XI"),JEPANG!H30,
IF(AND($F$7="Bahasa Jepang",$F$8="XII"),JEPANG!L30,
IF(AND($F$7="Bahasa Jerman",$F$8="X"),JERMAN!D30,
IF(AND($F$7="Bahasa Jerman",$F$8="XI"),JERMAN!H30,
IF(AND($F$7="Bahasa Jerman",$F$8="XII"),JERMAN!L30,
IF(AND($F$7="Bahasa Mandaring",$F$8="X"),MADARIN!D30,
IF(AND($F$7="Bahasa Mandaring",$F$8="XI"),MADARIN!H30,
IF(AND($F$7="Bahasa Mandaring",$F$8="XII"),MADARIN!L30,
IF(AND($F$7="Bahasa Korea",$F$8="X"),KOREA!D30,
IF(AND($F$7="Bahasa Korea",$F$8="XI"),KOREA!H30,
IF(AND($F$7="Bahasa Korea",$F$8="XII"),KOREA!L30,
IF(AND($F$7="Bahasa Arab",$F$8="X"),ARAB!D30,
IF(AND($F$7="Bahasa Arab",$F$8="XI"),ARAB!H30,
IF(AND($F$7="Bahasa Arab",$F$8="XII"),ARAB!L30,
IF(AND($F$7="Bahasa Perancis",$F$8="X"),PERANCIS!D30,
IF(AND($F$7="Bahasa Perancis",$F$8="XI"),PERANCIS!H30,
IF(AND($F$7="Bahasa Perancis",$F$8="XII"),PERANCIS!L30,
IF(AND($F$7="Antropologi",$F$8="X"),ANTRO!D30,
IF(AND($F$7="Antropologi",$F$8="XI"),ANTRO!H30,
IF(AND($F$7="Antropologi",$F$8="XII"),ANTRO!L30
))))))))))))))))))))))</f>
        <v>0</v>
      </c>
      <c r="G43" s="327"/>
      <c r="H43" s="327"/>
      <c r="I43" s="323"/>
      <c r="J43" s="324"/>
      <c r="N43" s="311">
        <v>28</v>
      </c>
      <c r="O43" s="311" t="b">
        <v>0</v>
      </c>
      <c r="P43" s="311">
        <f t="shared" si="5"/>
        <v>0</v>
      </c>
      <c r="Q43" s="311" t="str">
        <f t="shared" si="6"/>
        <v/>
      </c>
      <c r="R43" s="311" t="str">
        <f t="shared" si="7"/>
        <v/>
      </c>
      <c r="S43" s="312" t="str">
        <f t="shared" si="8"/>
        <v/>
      </c>
      <c r="T43" s="311" t="str">
        <f t="shared" si="9"/>
        <v/>
      </c>
      <c r="U43" s="312" t="str">
        <f t="shared" si="10"/>
        <v/>
      </c>
      <c r="V43" s="311" t="str">
        <f t="shared" si="11"/>
        <v/>
      </c>
      <c r="W43" s="311" t="b">
        <v>0</v>
      </c>
      <c r="X43" s="311">
        <f t="shared" si="12"/>
        <v>0</v>
      </c>
      <c r="Y43" s="311" t="str">
        <f t="shared" si="0"/>
        <v/>
      </c>
      <c r="Z43" s="311" t="str">
        <f t="shared" si="1"/>
        <v/>
      </c>
      <c r="AA43" s="312" t="str">
        <f t="shared" si="2"/>
        <v/>
      </c>
      <c r="AB43" s="311" t="str">
        <f t="shared" si="3"/>
        <v/>
      </c>
      <c r="AC43" s="312" t="str">
        <f t="shared" si="4"/>
        <v/>
      </c>
      <c r="AD43" s="311" t="str">
        <f t="shared" si="13"/>
        <v/>
      </c>
    </row>
    <row r="44" spans="2:30" ht="93" customHeight="1" x14ac:dyDescent="0.2">
      <c r="B44" s="332">
        <f t="shared" si="14"/>
        <v>29</v>
      </c>
      <c r="C44" s="332">
        <f>IF($F$7="","",
IF(AND($F$7="Bahasa Jepang",$F$8="X"),JEPANG!A31,
IF(AND($F$7="Bahasa Jepang",$F$8="XI"),JEPANG!E31,
IF(AND($F$7="Bahasa Jepang",$F$8="XII"),JEPANG!I31,
IF(AND($F$7="Bahasa Jerman",$F$8="X"),JERMAN!A31,
IF(AND($F$7="Bahasa Jerman",$F$8="XI"),JERMAN!E31,
IF(AND($F$7="Bahasa Jerman",$F$8="XII"),JERMAN!I31,
IF(AND($F$7="Bahasa Mandaring",$F$8="X"),MADARIN!A31,
IF(AND($F$7="Bahasa Mandaring",$F$8="XI"),MADARIN!E31,
IF(AND($F$7="Bahasa Mandaring",$F$8="XII"),MADARIN!I31,
IF(AND($F$7="Bahasa Korea",$F$8="X"),KOREA!A31,
IF(AND($F$7="Bahasa Korea",$F$8="XI"),KOREA!E31,
IF(AND($F$7="Bahasa Korea",$F$8="XII"),KOREA!I31,
IF(AND($F$7="Bahasa Arab",$F$8="X"),ARAB!A31,
IF(AND($F$7="Bahasa Arab",$F$8="XI"),ARAB!E31,
IF(AND($F$7="Bahasa Arab",$F$8="XII"),ARAB!I31,
IF(AND($F$7="Bahasa Perancis",$F$8="X"),PERANCIS!A31,
IF(AND($F$7="Bahasa Perancis",$F$8="XI"),PERANCIS!E31,
IF(AND($F$7="Bahasa Perancis",$F$8="XII"),PERANCIS!I31,
IF(AND($F$7="Antropologi",$F$8="X"),ANTRO!A31,
IF(AND($F$7="Antropologi",$F$8="XI"),ANTRO!E31,
IF(AND($F$7="Antropologi",$F$8="XII"),ANTRO!I31
))))))))))))))))))))))</f>
        <v>0</v>
      </c>
      <c r="D44" s="333">
        <f>IF($F$7="","",
IF(AND($F$7="Bahasa Jepang",$F$8="X"),JEPANG!B31,
IF(AND($F$7="Bahasa Jepang",$F$8="XI"),JEPANG!F31,
IF(AND($F$7="Bahasa Jepang",$F$8="XII"),JEPANG!J31,
IF(AND($F$7="Bahasa Jerman",$F$8="X"),JERMAN!B31,
IF(AND($F$7="Bahasa Jerman",$F$8="XI"),JERMAN!F31,
IF(AND($F$7="Bahasa Jerman",$F$8="XII"),JERMAN!J31,
IF(AND($F$7="Bahasa Mandaring",$F$8="X"),MADARIN!B31,
IF(AND($F$7="Bahasa Mandaring",$F$8="XI"),MADARIN!F31,
IF(AND($F$7="Bahasa Mandaring",$F$8="XII"),MADARIN!J31,
IF(AND($F$7="Bahasa Korea",$F$8="X"),KOREA!B31,
IF(AND($F$7="Bahasa Korea",$F$8="XI"),KOREA!F31,
IF(AND($F$7="Bahasa Korea",$F$8="XII"),KOREA!J31,
IF(AND($F$7="Bahasa Arab",$F$8="X"),ARAB!B31,
IF(AND($F$7="Bahasa Arab",$F$8="XI"),ARAB!F31,
IF(AND($F$7="Bahasa Arab",$F$8="XII"),ARAB!J31,
IF(AND($F$7="Bahasa Perancis",$F$8="X"),PERANCIS!B31,
IF(AND($F$7="Bahasa Perancis",$F$8="XI"),PERANCIS!F31,
IF(AND($F$7="Bahasa Perancis",$F$8="XII"),PERANCIS!J31,
IF(AND($F$7="Antropologi",$F$8="X"),ANTRO!B31,
IF(AND($F$7="Antropologi",$F$8="XI"),ANTRO!F31,
IF(AND($F$7="Antropologi",$F$8="XII"),ANTRO!J31
))))))))))))))))))))))</f>
        <v>0</v>
      </c>
      <c r="E44" s="334">
        <f>IF($F$7="","",
IF(AND($F$7="Bahasa Jepang",$F$8="X"),JEPANG!C31,
IF(AND($F$7="Bahasa Jepang",$F$8="XI"),JEPANG!G31,
IF(AND($F$7="Bahasa Jepang",$F$8="XII"),JEPANG!K31,
IF(AND($F$7="Bahasa Jerman",$F$8="X"),JERMAN!C31,
IF(AND($F$7="Bahasa Jerman",$F$8="XI"),JERMAN!G31,
IF(AND($F$7="Bahasa Jerman",$F$8="XII"),JERMAN!K31,
IF(AND($F$7="Bahasa Mandaring",$F$8="X"),MADARIN!C31,
IF(AND($F$7="Bahasa Mandaring",$F$8="XI"),MADARIN!G31,
IF(AND($F$7="Bahasa Mandaring",$F$8="XII"),MADARIN!K31,
IF(AND($F$7="Bahasa Korea",$F$8="X"),KOREA!C31,
IF(AND($F$7="Bahasa Korea",$F$8="XI"),KOREA!G31,
IF(AND($F$7="Bahasa Korea",$F$8="XII"),KOREA!K31,
IF(AND($F$7="Bahasa Arab",$F$8="X"),ARAB!C31,
IF(AND($F$7="Bahasa Arab",$F$8="XI"),ARAB!G31,
IF(AND($F$7="Bahasa Arab",$F$8="XII"),ARAB!K31,
IF(AND($F$7="Bahasa Perancis",$F$8="X"),PERANCIS!C31,
IF(AND($F$7="Bahasa Perancis",$F$8="XI"),PERANCIS!G31,
IF(AND($F$7="Bahasa Perancis",$F$8="XII"),PERANCIS!K31,
IF(AND($F$7="Antropologi",$F$8="X"),ANTRO!C31,
IF(AND($F$7="Antropologi",$F$8="XI"),ANTRO!G31,
IF(AND($F$7="Antropologi",$F$8="XII"),ANTRO!K31
))))))))))))))))))))))</f>
        <v>0</v>
      </c>
      <c r="F44" s="333">
        <f>IF($F$7="","",
IF(AND($F$7="Bahasa Jepang",$F$8="X"),JEPANG!D31,
IF(AND($F$7="Bahasa Jepang",$F$8="XI"),JEPANG!H31,
IF(AND($F$7="Bahasa Jepang",$F$8="XII"),JEPANG!L31,
IF(AND($F$7="Bahasa Jerman",$F$8="X"),JERMAN!D31,
IF(AND($F$7="Bahasa Jerman",$F$8="XI"),JERMAN!H31,
IF(AND($F$7="Bahasa Jerman",$F$8="XII"),JERMAN!L31,
IF(AND($F$7="Bahasa Mandaring",$F$8="X"),MADARIN!D31,
IF(AND($F$7="Bahasa Mandaring",$F$8="XI"),MADARIN!H31,
IF(AND($F$7="Bahasa Mandaring",$F$8="XII"),MADARIN!L31,
IF(AND($F$7="Bahasa Korea",$F$8="X"),KOREA!D31,
IF(AND($F$7="Bahasa Korea",$F$8="XI"),KOREA!H31,
IF(AND($F$7="Bahasa Korea",$F$8="XII"),KOREA!L31,
IF(AND($F$7="Bahasa Arab",$F$8="X"),ARAB!D31,
IF(AND($F$7="Bahasa Arab",$F$8="XI"),ARAB!H31,
IF(AND($F$7="Bahasa Arab",$F$8="XII"),ARAB!L31,
IF(AND($F$7="Bahasa Perancis",$F$8="X"),PERANCIS!D31,
IF(AND($F$7="Bahasa Perancis",$F$8="XI"),PERANCIS!H31,
IF(AND($F$7="Bahasa Perancis",$F$8="XII"),PERANCIS!L31,
IF(AND($F$7="Antropologi",$F$8="X"),ANTRO!D31,
IF(AND($F$7="Antropologi",$F$8="XI"),ANTRO!H31,
IF(AND($F$7="Antropologi",$F$8="XII"),ANTRO!L31
))))))))))))))))))))))</f>
        <v>0</v>
      </c>
      <c r="G44" s="328"/>
      <c r="H44" s="328"/>
      <c r="I44" s="325"/>
      <c r="J44" s="326"/>
      <c r="N44" s="311">
        <v>29</v>
      </c>
      <c r="O44" s="311" t="b">
        <v>0</v>
      </c>
      <c r="P44" s="311">
        <f t="shared" si="5"/>
        <v>0</v>
      </c>
      <c r="Q44" s="311" t="str">
        <f t="shared" si="6"/>
        <v/>
      </c>
      <c r="R44" s="311" t="str">
        <f t="shared" si="7"/>
        <v/>
      </c>
      <c r="S44" s="312" t="str">
        <f t="shared" si="8"/>
        <v/>
      </c>
      <c r="T44" s="311" t="str">
        <f t="shared" si="9"/>
        <v/>
      </c>
      <c r="U44" s="312" t="str">
        <f t="shared" si="10"/>
        <v/>
      </c>
      <c r="V44" s="311" t="str">
        <f t="shared" si="11"/>
        <v/>
      </c>
      <c r="W44" s="311" t="b">
        <v>0</v>
      </c>
      <c r="X44" s="311">
        <f t="shared" si="12"/>
        <v>0</v>
      </c>
      <c r="Y44" s="311" t="str">
        <f t="shared" si="0"/>
        <v/>
      </c>
      <c r="Z44" s="311" t="str">
        <f t="shared" si="1"/>
        <v/>
      </c>
      <c r="AA44" s="312" t="str">
        <f t="shared" si="2"/>
        <v/>
      </c>
      <c r="AB44" s="311" t="str">
        <f t="shared" si="3"/>
        <v/>
      </c>
      <c r="AC44" s="312" t="str">
        <f t="shared" si="4"/>
        <v/>
      </c>
      <c r="AD44" s="311" t="str">
        <f t="shared" si="13"/>
        <v/>
      </c>
    </row>
    <row r="45" spans="2:30" ht="93" customHeight="1" x14ac:dyDescent="0.2">
      <c r="B45" s="332">
        <f t="shared" si="14"/>
        <v>30</v>
      </c>
      <c r="C45" s="332">
        <f>IF($F$7="","",
IF(AND($F$7="Bahasa Jepang",$F$8="X"),JEPANG!A32,
IF(AND($F$7="Bahasa Jepang",$F$8="XI"),JEPANG!E32,
IF(AND($F$7="Bahasa Jepang",$F$8="XII"),JEPANG!I32,
IF(AND($F$7="Bahasa Jerman",$F$8="X"),JERMAN!A32,
IF(AND($F$7="Bahasa Jerman",$F$8="XI"),JERMAN!E32,
IF(AND($F$7="Bahasa Jerman",$F$8="XII"),JERMAN!I32,
IF(AND($F$7="Bahasa Mandaring",$F$8="X"),MADARIN!A32,
IF(AND($F$7="Bahasa Mandaring",$F$8="XI"),MADARIN!E32,
IF(AND($F$7="Bahasa Mandaring",$F$8="XII"),MADARIN!I32,
IF(AND($F$7="Bahasa Korea",$F$8="X"),KOREA!A32,
IF(AND($F$7="Bahasa Korea",$F$8="XI"),KOREA!E32,
IF(AND($F$7="Bahasa Korea",$F$8="XII"),KOREA!I32,
IF(AND($F$7="Bahasa Arab",$F$8="X"),ARAB!A32,
IF(AND($F$7="Bahasa Arab",$F$8="XI"),ARAB!E32,
IF(AND($F$7="Bahasa Arab",$F$8="XII"),ARAB!I32,
IF(AND($F$7="Bahasa Perancis",$F$8="X"),PERANCIS!A32,
IF(AND($F$7="Bahasa Perancis",$F$8="XI"),PERANCIS!E32,
IF(AND($F$7="Bahasa Perancis",$F$8="XII"),PERANCIS!I32,
IF(AND($F$7="Antropologi",$F$8="X"),ANTRO!A32,
IF(AND($F$7="Antropologi",$F$8="XI"),ANTRO!E32,
IF(AND($F$7="Antropologi",$F$8="XII"),ANTRO!I32
))))))))))))))))))))))</f>
        <v>0</v>
      </c>
      <c r="D45" s="333">
        <f>IF($F$7="","",
IF(AND($F$7="Bahasa Jepang",$F$8="X"),JEPANG!B32,
IF(AND($F$7="Bahasa Jepang",$F$8="XI"),JEPANG!F32,
IF(AND($F$7="Bahasa Jepang",$F$8="XII"),JEPANG!J32,
IF(AND($F$7="Bahasa Jerman",$F$8="X"),JERMAN!B32,
IF(AND($F$7="Bahasa Jerman",$F$8="XI"),JERMAN!F32,
IF(AND($F$7="Bahasa Jerman",$F$8="XII"),JERMAN!J32,
IF(AND($F$7="Bahasa Mandaring",$F$8="X"),MADARIN!B32,
IF(AND($F$7="Bahasa Mandaring",$F$8="XI"),MADARIN!F32,
IF(AND($F$7="Bahasa Mandaring",$F$8="XII"),MADARIN!J32,
IF(AND($F$7="Bahasa Korea",$F$8="X"),KOREA!B32,
IF(AND($F$7="Bahasa Korea",$F$8="XI"),KOREA!F32,
IF(AND($F$7="Bahasa Korea",$F$8="XII"),KOREA!J32,
IF(AND($F$7="Bahasa Arab",$F$8="X"),ARAB!B32,
IF(AND($F$7="Bahasa Arab",$F$8="XI"),ARAB!F32,
IF(AND($F$7="Bahasa Arab",$F$8="XII"),ARAB!J32,
IF(AND($F$7="Bahasa Perancis",$F$8="X"),PERANCIS!B32,
IF(AND($F$7="Bahasa Perancis",$F$8="XI"),PERANCIS!F32,
IF(AND($F$7="Bahasa Perancis",$F$8="XII"),PERANCIS!J32,
IF(AND($F$7="Antropologi",$F$8="X"),ANTRO!B32,
IF(AND($F$7="Antropologi",$F$8="XI"),ANTRO!F32,
IF(AND($F$7="Antropologi",$F$8="XII"),ANTRO!J32
))))))))))))))))))))))</f>
        <v>0</v>
      </c>
      <c r="E45" s="334">
        <f>IF($F$7="","",
IF(AND($F$7="Bahasa Jepang",$F$8="X"),JEPANG!C32,
IF(AND($F$7="Bahasa Jepang",$F$8="XI"),JEPANG!G32,
IF(AND($F$7="Bahasa Jepang",$F$8="XII"),JEPANG!K32,
IF(AND($F$7="Bahasa Jerman",$F$8="X"),JERMAN!C32,
IF(AND($F$7="Bahasa Jerman",$F$8="XI"),JERMAN!G32,
IF(AND($F$7="Bahasa Jerman",$F$8="XII"),JERMAN!K32,
IF(AND($F$7="Bahasa Mandaring",$F$8="X"),MADARIN!C32,
IF(AND($F$7="Bahasa Mandaring",$F$8="XI"),MADARIN!G32,
IF(AND($F$7="Bahasa Mandaring",$F$8="XII"),MADARIN!K32,
IF(AND($F$7="Bahasa Korea",$F$8="X"),KOREA!C32,
IF(AND($F$7="Bahasa Korea",$F$8="XI"),KOREA!G32,
IF(AND($F$7="Bahasa Korea",$F$8="XII"),KOREA!K32,
IF(AND($F$7="Bahasa Arab",$F$8="X"),ARAB!C32,
IF(AND($F$7="Bahasa Arab",$F$8="XI"),ARAB!G32,
IF(AND($F$7="Bahasa Arab",$F$8="XII"),ARAB!K32,
IF(AND($F$7="Bahasa Perancis",$F$8="X"),PERANCIS!C32,
IF(AND($F$7="Bahasa Perancis",$F$8="XI"),PERANCIS!G32,
IF(AND($F$7="Bahasa Perancis",$F$8="XII"),PERANCIS!K32,
IF(AND($F$7="Antropologi",$F$8="X"),ANTRO!C32,
IF(AND($F$7="Antropologi",$F$8="XI"),ANTRO!G32,
IF(AND($F$7="Antropologi",$F$8="XII"),ANTRO!K32
))))))))))))))))))))))</f>
        <v>0</v>
      </c>
      <c r="F45" s="333">
        <f>IF($F$7="","",
IF(AND($F$7="Bahasa Jepang",$F$8="X"),JEPANG!D32,
IF(AND($F$7="Bahasa Jepang",$F$8="XI"),JEPANG!H32,
IF(AND($F$7="Bahasa Jepang",$F$8="XII"),JEPANG!L32,
IF(AND($F$7="Bahasa Jerman",$F$8="X"),JERMAN!D32,
IF(AND($F$7="Bahasa Jerman",$F$8="XI"),JERMAN!H32,
IF(AND($F$7="Bahasa Jerman",$F$8="XII"),JERMAN!L32,
IF(AND($F$7="Bahasa Mandaring",$F$8="X"),MADARIN!D32,
IF(AND($F$7="Bahasa Mandaring",$F$8="XI"),MADARIN!H32,
IF(AND($F$7="Bahasa Mandaring",$F$8="XII"),MADARIN!L32,
IF(AND($F$7="Bahasa Korea",$F$8="X"),KOREA!D32,
IF(AND($F$7="Bahasa Korea",$F$8="XI"),KOREA!H32,
IF(AND($F$7="Bahasa Korea",$F$8="XII"),KOREA!L32,
IF(AND($F$7="Bahasa Arab",$F$8="X"),ARAB!D32,
IF(AND($F$7="Bahasa Arab",$F$8="XI"),ARAB!H32,
IF(AND($F$7="Bahasa Arab",$F$8="XII"),ARAB!L32,
IF(AND($F$7="Bahasa Perancis",$F$8="X"),PERANCIS!D32,
IF(AND($F$7="Bahasa Perancis",$F$8="XI"),PERANCIS!H32,
IF(AND($F$7="Bahasa Perancis",$F$8="XII"),PERANCIS!L32,
IF(AND($F$7="Antropologi",$F$8="X"),ANTRO!D32,
IF(AND($F$7="Antropologi",$F$8="XI"),ANTRO!H32,
IF(AND($F$7="Antropologi",$F$8="XII"),ANTRO!L32
))))))))))))))))))))))</f>
        <v>0</v>
      </c>
      <c r="G45" s="327"/>
      <c r="H45" s="327"/>
      <c r="I45" s="323"/>
      <c r="J45" s="324"/>
      <c r="N45" s="311">
        <v>30</v>
      </c>
      <c r="O45" s="311" t="b">
        <v>0</v>
      </c>
      <c r="P45" s="311">
        <f t="shared" si="5"/>
        <v>0</v>
      </c>
      <c r="Q45" s="311" t="str">
        <f t="shared" si="6"/>
        <v/>
      </c>
      <c r="R45" s="311" t="str">
        <f t="shared" si="7"/>
        <v/>
      </c>
      <c r="S45" s="312" t="str">
        <f t="shared" si="8"/>
        <v/>
      </c>
      <c r="T45" s="311" t="str">
        <f t="shared" si="9"/>
        <v/>
      </c>
      <c r="U45" s="312" t="str">
        <f t="shared" si="10"/>
        <v/>
      </c>
      <c r="V45" s="311" t="str">
        <f t="shared" si="11"/>
        <v/>
      </c>
      <c r="W45" s="311" t="b">
        <v>0</v>
      </c>
      <c r="X45" s="311">
        <f t="shared" si="12"/>
        <v>0</v>
      </c>
      <c r="Y45" s="311" t="str">
        <f t="shared" si="0"/>
        <v/>
      </c>
      <c r="Z45" s="311" t="str">
        <f t="shared" si="1"/>
        <v/>
      </c>
      <c r="AA45" s="312" t="str">
        <f t="shared" si="2"/>
        <v/>
      </c>
      <c r="AB45" s="311" t="str">
        <f t="shared" si="3"/>
        <v/>
      </c>
      <c r="AC45" s="312" t="str">
        <f t="shared" si="4"/>
        <v/>
      </c>
      <c r="AD45" s="311" t="str">
        <f t="shared" si="13"/>
        <v/>
      </c>
    </row>
    <row r="46" spans="2:30" ht="93" customHeight="1" x14ac:dyDescent="0.2">
      <c r="B46" s="332">
        <f t="shared" si="14"/>
        <v>31</v>
      </c>
      <c r="C46" s="332">
        <f>IF($F$7="","",
IF(AND($F$7="Bahasa Jepang",$F$8="X"),JEPANG!A33,
IF(AND($F$7="Bahasa Jepang",$F$8="XI"),JEPANG!E33,
IF(AND($F$7="Bahasa Jepang",$F$8="XII"),JEPANG!I33,
IF(AND($F$7="Bahasa Jerman",$F$8="X"),JERMAN!A33,
IF(AND($F$7="Bahasa Jerman",$F$8="XI"),JERMAN!E33,
IF(AND($F$7="Bahasa Jerman",$F$8="XII"),JERMAN!I33,
IF(AND($F$7="Bahasa Mandaring",$F$8="X"),MADARIN!A33,
IF(AND($F$7="Bahasa Mandaring",$F$8="XI"),MADARIN!E33,
IF(AND($F$7="Bahasa Mandaring",$F$8="XII"),MADARIN!I33,
IF(AND($F$7="Bahasa Korea",$F$8="X"),KOREA!A33,
IF(AND($F$7="Bahasa Korea",$F$8="XI"),KOREA!E33,
IF(AND($F$7="Bahasa Korea",$F$8="XII"),KOREA!I33,
IF(AND($F$7="Bahasa Arab",$F$8="X"),ARAB!A33,
IF(AND($F$7="Bahasa Arab",$F$8="XI"),ARAB!E33,
IF(AND($F$7="Bahasa Arab",$F$8="XII"),ARAB!I33,
IF(AND($F$7="Bahasa Perancis",$F$8="X"),PERANCIS!A33,
IF(AND($F$7="Bahasa Perancis",$F$8="XI"),PERANCIS!E33,
IF(AND($F$7="Bahasa Perancis",$F$8="XII"),PERANCIS!I33,
IF(AND($F$7="Antropologi",$F$8="X"),ANTRO!A33,
IF(AND($F$7="Antropologi",$F$8="XI"),ANTRO!E33,
IF(AND($F$7="Antropologi",$F$8="XII"),ANTRO!I33
))))))))))))))))))))))</f>
        <v>0</v>
      </c>
      <c r="D46" s="333">
        <f>IF($F$7="","",
IF(AND($F$7="Bahasa Jepang",$F$8="X"),JEPANG!B33,
IF(AND($F$7="Bahasa Jepang",$F$8="XI"),JEPANG!F33,
IF(AND($F$7="Bahasa Jepang",$F$8="XII"),JEPANG!J33,
IF(AND($F$7="Bahasa Jerman",$F$8="X"),JERMAN!B33,
IF(AND($F$7="Bahasa Jerman",$F$8="XI"),JERMAN!F33,
IF(AND($F$7="Bahasa Jerman",$F$8="XII"),JERMAN!J33,
IF(AND($F$7="Bahasa Mandaring",$F$8="X"),MADARIN!B33,
IF(AND($F$7="Bahasa Mandaring",$F$8="XI"),MADARIN!F33,
IF(AND($F$7="Bahasa Mandaring",$F$8="XII"),MADARIN!J33,
IF(AND($F$7="Bahasa Korea",$F$8="X"),KOREA!B33,
IF(AND($F$7="Bahasa Korea",$F$8="XI"),KOREA!F33,
IF(AND($F$7="Bahasa Korea",$F$8="XII"),KOREA!J33,
IF(AND($F$7="Bahasa Arab",$F$8="X"),ARAB!B33,
IF(AND($F$7="Bahasa Arab",$F$8="XI"),ARAB!F33,
IF(AND($F$7="Bahasa Arab",$F$8="XII"),ARAB!J33,
IF(AND($F$7="Bahasa Perancis",$F$8="X"),PERANCIS!B33,
IF(AND($F$7="Bahasa Perancis",$F$8="XI"),PERANCIS!F33,
IF(AND($F$7="Bahasa Perancis",$F$8="XII"),PERANCIS!J33,
IF(AND($F$7="Antropologi",$F$8="X"),ANTRO!B33,
IF(AND($F$7="Antropologi",$F$8="XI"),ANTRO!F33,
IF(AND($F$7="Antropologi",$F$8="XII"),ANTRO!J33
))))))))))))))))))))))</f>
        <v>0</v>
      </c>
      <c r="E46" s="334">
        <f>IF($F$7="","",
IF(AND($F$7="Bahasa Jepang",$F$8="X"),JEPANG!C33,
IF(AND($F$7="Bahasa Jepang",$F$8="XI"),JEPANG!G33,
IF(AND($F$7="Bahasa Jepang",$F$8="XII"),JEPANG!K33,
IF(AND($F$7="Bahasa Jerman",$F$8="X"),JERMAN!C33,
IF(AND($F$7="Bahasa Jerman",$F$8="XI"),JERMAN!G33,
IF(AND($F$7="Bahasa Jerman",$F$8="XII"),JERMAN!K33,
IF(AND($F$7="Bahasa Mandaring",$F$8="X"),MADARIN!C33,
IF(AND($F$7="Bahasa Mandaring",$F$8="XI"),MADARIN!G33,
IF(AND($F$7="Bahasa Mandaring",$F$8="XII"),MADARIN!K33,
IF(AND($F$7="Bahasa Korea",$F$8="X"),KOREA!C33,
IF(AND($F$7="Bahasa Korea",$F$8="XI"),KOREA!G33,
IF(AND($F$7="Bahasa Korea",$F$8="XII"),KOREA!K33,
IF(AND($F$7="Bahasa Arab",$F$8="X"),ARAB!C33,
IF(AND($F$7="Bahasa Arab",$F$8="XI"),ARAB!G33,
IF(AND($F$7="Bahasa Arab",$F$8="XII"),ARAB!K33,
IF(AND($F$7="Bahasa Perancis",$F$8="X"),PERANCIS!C33,
IF(AND($F$7="Bahasa Perancis",$F$8="XI"),PERANCIS!G33,
IF(AND($F$7="Bahasa Perancis",$F$8="XII"),PERANCIS!K33,
IF(AND($F$7="Antropologi",$F$8="X"),ANTRO!C33,
IF(AND($F$7="Antropologi",$F$8="XI"),ANTRO!G33,
IF(AND($F$7="Antropologi",$F$8="XII"),ANTRO!K33
))))))))))))))))))))))</f>
        <v>0</v>
      </c>
      <c r="F46" s="333">
        <f>IF($F$7="","",
IF(AND($F$7="Bahasa Jepang",$F$8="X"),JEPANG!D33,
IF(AND($F$7="Bahasa Jepang",$F$8="XI"),JEPANG!H33,
IF(AND($F$7="Bahasa Jepang",$F$8="XII"),JEPANG!L33,
IF(AND($F$7="Bahasa Jerman",$F$8="X"),JERMAN!D33,
IF(AND($F$7="Bahasa Jerman",$F$8="XI"),JERMAN!H33,
IF(AND($F$7="Bahasa Jerman",$F$8="XII"),JERMAN!L33,
IF(AND($F$7="Bahasa Mandaring",$F$8="X"),MADARIN!D33,
IF(AND($F$7="Bahasa Mandaring",$F$8="XI"),MADARIN!H33,
IF(AND($F$7="Bahasa Mandaring",$F$8="XII"),MADARIN!L33,
IF(AND($F$7="Bahasa Korea",$F$8="X"),KOREA!D33,
IF(AND($F$7="Bahasa Korea",$F$8="XI"),KOREA!H33,
IF(AND($F$7="Bahasa Korea",$F$8="XII"),KOREA!L33,
IF(AND($F$7="Bahasa Arab",$F$8="X"),ARAB!D33,
IF(AND($F$7="Bahasa Arab",$F$8="XI"),ARAB!H33,
IF(AND($F$7="Bahasa Arab",$F$8="XII"),ARAB!L33,
IF(AND($F$7="Bahasa Perancis",$F$8="X"),PERANCIS!D33,
IF(AND($F$7="Bahasa Perancis",$F$8="XI"),PERANCIS!H33,
IF(AND($F$7="Bahasa Perancis",$F$8="XII"),PERANCIS!L33,
IF(AND($F$7="Antropologi",$F$8="X"),ANTRO!D33,
IF(AND($F$7="Antropologi",$F$8="XI"),ANTRO!H33,
IF(AND($F$7="Antropologi",$F$8="XII"),ANTRO!L33
))))))))))))))))))))))</f>
        <v>0</v>
      </c>
      <c r="G46" s="328"/>
      <c r="H46" s="328"/>
      <c r="I46" s="325"/>
      <c r="J46" s="326"/>
      <c r="N46" s="311">
        <v>31</v>
      </c>
      <c r="O46" s="311" t="b">
        <v>0</v>
      </c>
      <c r="P46" s="311">
        <f t="shared" si="5"/>
        <v>0</v>
      </c>
      <c r="Q46" s="311" t="str">
        <f t="shared" si="6"/>
        <v/>
      </c>
      <c r="R46" s="311" t="str">
        <f t="shared" si="7"/>
        <v/>
      </c>
      <c r="S46" s="312" t="str">
        <f t="shared" si="8"/>
        <v/>
      </c>
      <c r="T46" s="311" t="str">
        <f t="shared" si="9"/>
        <v/>
      </c>
      <c r="U46" s="312" t="str">
        <f t="shared" si="10"/>
        <v/>
      </c>
      <c r="V46" s="311" t="str">
        <f t="shared" si="11"/>
        <v/>
      </c>
      <c r="W46" s="311" t="b">
        <v>0</v>
      </c>
      <c r="X46" s="311">
        <f t="shared" si="12"/>
        <v>0</v>
      </c>
      <c r="Y46" s="311" t="str">
        <f t="shared" si="0"/>
        <v/>
      </c>
      <c r="Z46" s="311" t="str">
        <f t="shared" si="1"/>
        <v/>
      </c>
      <c r="AA46" s="312" t="str">
        <f t="shared" si="2"/>
        <v/>
      </c>
      <c r="AB46" s="311" t="str">
        <f t="shared" si="3"/>
        <v/>
      </c>
      <c r="AC46" s="312" t="str">
        <f t="shared" si="4"/>
        <v/>
      </c>
      <c r="AD46" s="311" t="str">
        <f t="shared" si="13"/>
        <v/>
      </c>
    </row>
    <row r="47" spans="2:30" ht="93" customHeight="1" x14ac:dyDescent="0.2">
      <c r="B47" s="332">
        <f t="shared" si="14"/>
        <v>32</v>
      </c>
      <c r="C47" s="332">
        <f>IF($F$7="","",
IF(AND($F$7="Bahasa Jepang",$F$8="X"),JEPANG!A34,
IF(AND($F$7="Bahasa Jepang",$F$8="XI"),JEPANG!E34,
IF(AND($F$7="Bahasa Jepang",$F$8="XII"),JEPANG!I34,
IF(AND($F$7="Bahasa Jerman",$F$8="X"),JERMAN!A34,
IF(AND($F$7="Bahasa Jerman",$F$8="XI"),JERMAN!E34,
IF(AND($F$7="Bahasa Jerman",$F$8="XII"),JERMAN!I34,
IF(AND($F$7="Bahasa Mandaring",$F$8="X"),MADARIN!A34,
IF(AND($F$7="Bahasa Mandaring",$F$8="XI"),MADARIN!E34,
IF(AND($F$7="Bahasa Mandaring",$F$8="XII"),MADARIN!I34,
IF(AND($F$7="Bahasa Korea",$F$8="X"),KOREA!A34,
IF(AND($F$7="Bahasa Korea",$F$8="XI"),KOREA!E34,
IF(AND($F$7="Bahasa Korea",$F$8="XII"),KOREA!I34,
IF(AND($F$7="Bahasa Arab",$F$8="X"),ARAB!A34,
IF(AND($F$7="Bahasa Arab",$F$8="XI"),ARAB!E34,
IF(AND($F$7="Bahasa Arab",$F$8="XII"),ARAB!I34,
IF(AND($F$7="Bahasa Perancis",$F$8="X"),PERANCIS!A34,
IF(AND($F$7="Bahasa Perancis",$F$8="XI"),PERANCIS!E34,
IF(AND($F$7="Bahasa Perancis",$F$8="XII"),PERANCIS!I34,
IF(AND($F$7="Antropologi",$F$8="X"),ANTRO!A34,
IF(AND($F$7="Antropologi",$F$8="XI"),ANTRO!E34,
IF(AND($F$7="Antropologi",$F$8="XII"),ANTRO!I34
))))))))))))))))))))))</f>
        <v>0</v>
      </c>
      <c r="D47" s="333">
        <f>IF($F$7="","",
IF(AND($F$7="Bahasa Jepang",$F$8="X"),JEPANG!B34,
IF(AND($F$7="Bahasa Jepang",$F$8="XI"),JEPANG!F34,
IF(AND($F$7="Bahasa Jepang",$F$8="XII"),JEPANG!J34,
IF(AND($F$7="Bahasa Jerman",$F$8="X"),JERMAN!B34,
IF(AND($F$7="Bahasa Jerman",$F$8="XI"),JERMAN!F34,
IF(AND($F$7="Bahasa Jerman",$F$8="XII"),JERMAN!J34,
IF(AND($F$7="Bahasa Mandaring",$F$8="X"),MADARIN!B34,
IF(AND($F$7="Bahasa Mandaring",$F$8="XI"),MADARIN!F34,
IF(AND($F$7="Bahasa Mandaring",$F$8="XII"),MADARIN!J34,
IF(AND($F$7="Bahasa Korea",$F$8="X"),KOREA!B34,
IF(AND($F$7="Bahasa Korea",$F$8="XI"),KOREA!F34,
IF(AND($F$7="Bahasa Korea",$F$8="XII"),KOREA!J34,
IF(AND($F$7="Bahasa Arab",$F$8="X"),ARAB!B34,
IF(AND($F$7="Bahasa Arab",$F$8="XI"),ARAB!F34,
IF(AND($F$7="Bahasa Arab",$F$8="XII"),ARAB!J34,
IF(AND($F$7="Bahasa Perancis",$F$8="X"),PERANCIS!B34,
IF(AND($F$7="Bahasa Perancis",$F$8="XI"),PERANCIS!F34,
IF(AND($F$7="Bahasa Perancis",$F$8="XII"),PERANCIS!J34,
IF(AND($F$7="Antropologi",$F$8="X"),ANTRO!B34,
IF(AND($F$7="Antropologi",$F$8="XI"),ANTRO!F34,
IF(AND($F$7="Antropologi",$F$8="XII"),ANTRO!J34
))))))))))))))))))))))</f>
        <v>0</v>
      </c>
      <c r="E47" s="334">
        <f>IF($F$7="","",
IF(AND($F$7="Bahasa Jepang",$F$8="X"),JEPANG!C34,
IF(AND($F$7="Bahasa Jepang",$F$8="XI"),JEPANG!G34,
IF(AND($F$7="Bahasa Jepang",$F$8="XII"),JEPANG!K34,
IF(AND($F$7="Bahasa Jerman",$F$8="X"),JERMAN!C34,
IF(AND($F$7="Bahasa Jerman",$F$8="XI"),JERMAN!G34,
IF(AND($F$7="Bahasa Jerman",$F$8="XII"),JERMAN!K34,
IF(AND($F$7="Bahasa Mandaring",$F$8="X"),MADARIN!C34,
IF(AND($F$7="Bahasa Mandaring",$F$8="XI"),MADARIN!G34,
IF(AND($F$7="Bahasa Mandaring",$F$8="XII"),MADARIN!K34,
IF(AND($F$7="Bahasa Korea",$F$8="X"),KOREA!C34,
IF(AND($F$7="Bahasa Korea",$F$8="XI"),KOREA!G34,
IF(AND($F$7="Bahasa Korea",$F$8="XII"),KOREA!K34,
IF(AND($F$7="Bahasa Arab",$F$8="X"),ARAB!C34,
IF(AND($F$7="Bahasa Arab",$F$8="XI"),ARAB!G34,
IF(AND($F$7="Bahasa Arab",$F$8="XII"),ARAB!K34,
IF(AND($F$7="Bahasa Perancis",$F$8="X"),PERANCIS!C34,
IF(AND($F$7="Bahasa Perancis",$F$8="XI"),PERANCIS!G34,
IF(AND($F$7="Bahasa Perancis",$F$8="XII"),PERANCIS!K34,
IF(AND($F$7="Antropologi",$F$8="X"),ANTRO!C34,
IF(AND($F$7="Antropologi",$F$8="XI"),ANTRO!G34,
IF(AND($F$7="Antropologi",$F$8="XII"),ANTRO!K34
))))))))))))))))))))))</f>
        <v>0</v>
      </c>
      <c r="F47" s="333">
        <f>IF($F$7="","",
IF(AND($F$7="Bahasa Jepang",$F$8="X"),JEPANG!D34,
IF(AND($F$7="Bahasa Jepang",$F$8="XI"),JEPANG!H34,
IF(AND($F$7="Bahasa Jepang",$F$8="XII"),JEPANG!L34,
IF(AND($F$7="Bahasa Jerman",$F$8="X"),JERMAN!D34,
IF(AND($F$7="Bahasa Jerman",$F$8="XI"),JERMAN!H34,
IF(AND($F$7="Bahasa Jerman",$F$8="XII"),JERMAN!L34,
IF(AND($F$7="Bahasa Mandaring",$F$8="X"),MADARIN!D34,
IF(AND($F$7="Bahasa Mandaring",$F$8="XI"),MADARIN!H34,
IF(AND($F$7="Bahasa Mandaring",$F$8="XII"),MADARIN!L34,
IF(AND($F$7="Bahasa Korea",$F$8="X"),KOREA!D34,
IF(AND($F$7="Bahasa Korea",$F$8="XI"),KOREA!H34,
IF(AND($F$7="Bahasa Korea",$F$8="XII"),KOREA!L34,
IF(AND($F$7="Bahasa Arab",$F$8="X"),ARAB!D34,
IF(AND($F$7="Bahasa Arab",$F$8="XI"),ARAB!H34,
IF(AND($F$7="Bahasa Arab",$F$8="XII"),ARAB!L34,
IF(AND($F$7="Bahasa Perancis",$F$8="X"),PERANCIS!D34,
IF(AND($F$7="Bahasa Perancis",$F$8="XI"),PERANCIS!H34,
IF(AND($F$7="Bahasa Perancis",$F$8="XII"),PERANCIS!L34,
IF(AND($F$7="Antropologi",$F$8="X"),ANTRO!D34,
IF(AND($F$7="Antropologi",$F$8="XI"),ANTRO!H34,
IF(AND($F$7="Antropologi",$F$8="XII"),ANTRO!L34
))))))))))))))))))))))</f>
        <v>0</v>
      </c>
      <c r="G47" s="327"/>
      <c r="H47" s="327"/>
      <c r="I47" s="323"/>
      <c r="J47" s="324"/>
      <c r="N47" s="311">
        <v>32</v>
      </c>
      <c r="O47" s="311" t="b">
        <v>0</v>
      </c>
      <c r="P47" s="311">
        <f t="shared" si="5"/>
        <v>0</v>
      </c>
      <c r="Q47" s="311" t="str">
        <f t="shared" si="6"/>
        <v/>
      </c>
      <c r="R47" s="311" t="str">
        <f t="shared" si="7"/>
        <v/>
      </c>
      <c r="S47" s="312" t="str">
        <f t="shared" si="8"/>
        <v/>
      </c>
      <c r="T47" s="311" t="str">
        <f t="shared" si="9"/>
        <v/>
      </c>
      <c r="U47" s="312" t="str">
        <f t="shared" si="10"/>
        <v/>
      </c>
      <c r="V47" s="311" t="str">
        <f t="shared" si="11"/>
        <v/>
      </c>
      <c r="W47" s="311" t="b">
        <v>0</v>
      </c>
      <c r="X47" s="311">
        <f t="shared" si="12"/>
        <v>0</v>
      </c>
      <c r="Y47" s="311" t="str">
        <f t="shared" si="0"/>
        <v/>
      </c>
      <c r="Z47" s="311" t="str">
        <f t="shared" si="1"/>
        <v/>
      </c>
      <c r="AA47" s="312" t="str">
        <f t="shared" si="2"/>
        <v/>
      </c>
      <c r="AB47" s="311" t="str">
        <f t="shared" si="3"/>
        <v/>
      </c>
      <c r="AC47" s="312" t="str">
        <f t="shared" si="4"/>
        <v/>
      </c>
      <c r="AD47" s="311" t="str">
        <f t="shared" si="13"/>
        <v/>
      </c>
    </row>
    <row r="48" spans="2:30" ht="93" customHeight="1" x14ac:dyDescent="0.2">
      <c r="B48" s="332">
        <f t="shared" si="14"/>
        <v>33</v>
      </c>
      <c r="C48" s="332">
        <f>IF($F$7="","",
IF(AND($F$7="Bahasa Jepang",$F$8="X"),JEPANG!A35,
IF(AND($F$7="Bahasa Jepang",$F$8="XI"),JEPANG!E35,
IF(AND($F$7="Bahasa Jepang",$F$8="XII"),JEPANG!I35,
IF(AND($F$7="Bahasa Jerman",$F$8="X"),JERMAN!A35,
IF(AND($F$7="Bahasa Jerman",$F$8="XI"),JERMAN!E35,
IF(AND($F$7="Bahasa Jerman",$F$8="XII"),JERMAN!I35,
IF(AND($F$7="Bahasa Mandaring",$F$8="X"),MADARIN!A35,
IF(AND($F$7="Bahasa Mandaring",$F$8="XI"),MADARIN!E35,
IF(AND($F$7="Bahasa Mandaring",$F$8="XII"),MADARIN!I35,
IF(AND($F$7="Bahasa Korea",$F$8="X"),KOREA!A35,
IF(AND($F$7="Bahasa Korea",$F$8="XI"),KOREA!E35,
IF(AND($F$7="Bahasa Korea",$F$8="XII"),KOREA!I35,
IF(AND($F$7="Bahasa Arab",$F$8="X"),ARAB!A35,
IF(AND($F$7="Bahasa Arab",$F$8="XI"),ARAB!E35,
IF(AND($F$7="Bahasa Arab",$F$8="XII"),ARAB!I35,
IF(AND($F$7="Bahasa Perancis",$F$8="X"),PERANCIS!A35,
IF(AND($F$7="Bahasa Perancis",$F$8="XI"),PERANCIS!E35,
IF(AND($F$7="Bahasa Perancis",$F$8="XII"),PERANCIS!I35,
IF(AND($F$7="Antropologi",$F$8="X"),ANTRO!A35,
IF(AND($F$7="Antropologi",$F$8="XI"),ANTRO!E35,
IF(AND($F$7="Antropologi",$F$8="XII"),ANTRO!I35
))))))))))))))))))))))</f>
        <v>0</v>
      </c>
      <c r="D48" s="333">
        <f>IF($F$7="","",
IF(AND($F$7="Bahasa Jepang",$F$8="X"),JEPANG!B35,
IF(AND($F$7="Bahasa Jepang",$F$8="XI"),JEPANG!F35,
IF(AND($F$7="Bahasa Jepang",$F$8="XII"),JEPANG!J35,
IF(AND($F$7="Bahasa Jerman",$F$8="X"),JERMAN!B35,
IF(AND($F$7="Bahasa Jerman",$F$8="XI"),JERMAN!F35,
IF(AND($F$7="Bahasa Jerman",$F$8="XII"),JERMAN!J35,
IF(AND($F$7="Bahasa Mandaring",$F$8="X"),MADARIN!B35,
IF(AND($F$7="Bahasa Mandaring",$F$8="XI"),MADARIN!F35,
IF(AND($F$7="Bahasa Mandaring",$F$8="XII"),MADARIN!J35,
IF(AND($F$7="Bahasa Korea",$F$8="X"),KOREA!B35,
IF(AND($F$7="Bahasa Korea",$F$8="XI"),KOREA!F35,
IF(AND($F$7="Bahasa Korea",$F$8="XII"),KOREA!J35,
IF(AND($F$7="Bahasa Arab",$F$8="X"),ARAB!B35,
IF(AND($F$7="Bahasa Arab",$F$8="XI"),ARAB!F35,
IF(AND($F$7="Bahasa Arab",$F$8="XII"),ARAB!J35,
IF(AND($F$7="Bahasa Perancis",$F$8="X"),PERANCIS!B35,
IF(AND($F$7="Bahasa Perancis",$F$8="XI"),PERANCIS!F35,
IF(AND($F$7="Bahasa Perancis",$F$8="XII"),PERANCIS!J35,
IF(AND($F$7="Antropologi",$F$8="X"),ANTRO!B35,
IF(AND($F$7="Antropologi",$F$8="XI"),ANTRO!F35,
IF(AND($F$7="Antropologi",$F$8="XII"),ANTRO!J35
))))))))))))))))))))))</f>
        <v>0</v>
      </c>
      <c r="E48" s="334">
        <f>IF($F$7="","",
IF(AND($F$7="Bahasa Jepang",$F$8="X"),JEPANG!C35,
IF(AND($F$7="Bahasa Jepang",$F$8="XI"),JEPANG!G35,
IF(AND($F$7="Bahasa Jepang",$F$8="XII"),JEPANG!K35,
IF(AND($F$7="Bahasa Jerman",$F$8="X"),JERMAN!C35,
IF(AND($F$7="Bahasa Jerman",$F$8="XI"),JERMAN!G35,
IF(AND($F$7="Bahasa Jerman",$F$8="XII"),JERMAN!K35,
IF(AND($F$7="Bahasa Mandaring",$F$8="X"),MADARIN!C35,
IF(AND($F$7="Bahasa Mandaring",$F$8="XI"),MADARIN!G35,
IF(AND($F$7="Bahasa Mandaring",$F$8="XII"),MADARIN!K35,
IF(AND($F$7="Bahasa Korea",$F$8="X"),KOREA!C35,
IF(AND($F$7="Bahasa Korea",$F$8="XI"),KOREA!G35,
IF(AND($F$7="Bahasa Korea",$F$8="XII"),KOREA!K35,
IF(AND($F$7="Bahasa Arab",$F$8="X"),ARAB!C35,
IF(AND($F$7="Bahasa Arab",$F$8="XI"),ARAB!G35,
IF(AND($F$7="Bahasa Arab",$F$8="XII"),ARAB!K35,
IF(AND($F$7="Bahasa Perancis",$F$8="X"),PERANCIS!C35,
IF(AND($F$7="Bahasa Perancis",$F$8="XI"),PERANCIS!G35,
IF(AND($F$7="Bahasa Perancis",$F$8="XII"),PERANCIS!K35,
IF(AND($F$7="Antropologi",$F$8="X"),ANTRO!C35,
IF(AND($F$7="Antropologi",$F$8="XI"),ANTRO!G35,
IF(AND($F$7="Antropologi",$F$8="XII"),ANTRO!K35
))))))))))))))))))))))</f>
        <v>0</v>
      </c>
      <c r="F48" s="333">
        <f>IF($F$7="","",
IF(AND($F$7="Bahasa Jepang",$F$8="X"),JEPANG!D35,
IF(AND($F$7="Bahasa Jepang",$F$8="XI"),JEPANG!H35,
IF(AND($F$7="Bahasa Jepang",$F$8="XII"),JEPANG!L35,
IF(AND($F$7="Bahasa Jerman",$F$8="X"),JERMAN!D35,
IF(AND($F$7="Bahasa Jerman",$F$8="XI"),JERMAN!H35,
IF(AND($F$7="Bahasa Jerman",$F$8="XII"),JERMAN!L35,
IF(AND($F$7="Bahasa Mandaring",$F$8="X"),MADARIN!D35,
IF(AND($F$7="Bahasa Mandaring",$F$8="XI"),MADARIN!H35,
IF(AND($F$7="Bahasa Mandaring",$F$8="XII"),MADARIN!L35,
IF(AND($F$7="Bahasa Korea",$F$8="X"),KOREA!D35,
IF(AND($F$7="Bahasa Korea",$F$8="XI"),KOREA!H35,
IF(AND($F$7="Bahasa Korea",$F$8="XII"),KOREA!L35,
IF(AND($F$7="Bahasa Arab",$F$8="X"),ARAB!D35,
IF(AND($F$7="Bahasa Arab",$F$8="XI"),ARAB!H35,
IF(AND($F$7="Bahasa Arab",$F$8="XII"),ARAB!L35,
IF(AND($F$7="Bahasa Perancis",$F$8="X"),PERANCIS!D35,
IF(AND($F$7="Bahasa Perancis",$F$8="XI"),PERANCIS!H35,
IF(AND($F$7="Bahasa Perancis",$F$8="XII"),PERANCIS!L35,
IF(AND($F$7="Antropologi",$F$8="X"),ANTRO!D35,
IF(AND($F$7="Antropologi",$F$8="XI"),ANTRO!H35,
IF(AND($F$7="Antropologi",$F$8="XII"),ANTRO!L35
))))))))))))))))))))))</f>
        <v>0</v>
      </c>
      <c r="G48" s="328"/>
      <c r="H48" s="328"/>
      <c r="I48" s="325"/>
      <c r="J48" s="326"/>
      <c r="N48" s="311">
        <v>33</v>
      </c>
      <c r="O48" s="311" t="b">
        <v>0</v>
      </c>
      <c r="P48" s="311">
        <f t="shared" si="5"/>
        <v>0</v>
      </c>
      <c r="Q48" s="311" t="str">
        <f t="shared" si="6"/>
        <v/>
      </c>
      <c r="R48" s="311" t="str">
        <f t="shared" si="7"/>
        <v/>
      </c>
      <c r="S48" s="312" t="str">
        <f t="shared" si="8"/>
        <v/>
      </c>
      <c r="T48" s="311" t="str">
        <f t="shared" si="9"/>
        <v/>
      </c>
      <c r="U48" s="312" t="str">
        <f t="shared" si="10"/>
        <v/>
      </c>
      <c r="V48" s="311" t="str">
        <f t="shared" si="11"/>
        <v/>
      </c>
      <c r="W48" s="311" t="b">
        <v>0</v>
      </c>
      <c r="X48" s="311">
        <f t="shared" si="12"/>
        <v>0</v>
      </c>
      <c r="Y48" s="311" t="str">
        <f t="shared" si="0"/>
        <v/>
      </c>
      <c r="Z48" s="311" t="str">
        <f t="shared" si="1"/>
        <v/>
      </c>
      <c r="AA48" s="312" t="str">
        <f t="shared" si="2"/>
        <v/>
      </c>
      <c r="AB48" s="311" t="str">
        <f t="shared" si="3"/>
        <v/>
      </c>
      <c r="AC48" s="312" t="str">
        <f t="shared" si="4"/>
        <v/>
      </c>
      <c r="AD48" s="311" t="str">
        <f t="shared" si="13"/>
        <v/>
      </c>
    </row>
    <row r="49" spans="2:30" ht="93" customHeight="1" x14ac:dyDescent="0.2">
      <c r="B49" s="332">
        <f t="shared" si="14"/>
        <v>34</v>
      </c>
      <c r="C49" s="332">
        <f>IF($F$7="","",
IF(AND($F$7="Bahasa Jepang",$F$8="X"),JEPANG!A36,
IF(AND($F$7="Bahasa Jepang",$F$8="XI"),JEPANG!E36,
IF(AND($F$7="Bahasa Jepang",$F$8="XII"),JEPANG!I36,
IF(AND($F$7="Bahasa Jerman",$F$8="X"),JERMAN!A36,
IF(AND($F$7="Bahasa Jerman",$F$8="XI"),JERMAN!E36,
IF(AND($F$7="Bahasa Jerman",$F$8="XII"),JERMAN!I36,
IF(AND($F$7="Bahasa Mandaring",$F$8="X"),MADARIN!A36,
IF(AND($F$7="Bahasa Mandaring",$F$8="XI"),MADARIN!E36,
IF(AND($F$7="Bahasa Mandaring",$F$8="XII"),MADARIN!I36,
IF(AND($F$7="Bahasa Korea",$F$8="X"),KOREA!A36,
IF(AND($F$7="Bahasa Korea",$F$8="XI"),KOREA!E36,
IF(AND($F$7="Bahasa Korea",$F$8="XII"),KOREA!I36,
IF(AND($F$7="Bahasa Arab",$F$8="X"),ARAB!A36,
IF(AND($F$7="Bahasa Arab",$F$8="XI"),ARAB!E36,
IF(AND($F$7="Bahasa Arab",$F$8="XII"),ARAB!I36,
IF(AND($F$7="Bahasa Perancis",$F$8="X"),PERANCIS!A36,
IF(AND($F$7="Bahasa Perancis",$F$8="XI"),PERANCIS!E36,
IF(AND($F$7="Bahasa Perancis",$F$8="XII"),PERANCIS!I36,
IF(AND($F$7="Antropologi",$F$8="X"),ANTRO!A36,
IF(AND($F$7="Antropologi",$F$8="XI"),ANTRO!E36,
IF(AND($F$7="Antropologi",$F$8="XII"),ANTRO!I36
))))))))))))))))))))))</f>
        <v>0</v>
      </c>
      <c r="D49" s="333">
        <f>IF($F$7="","",
IF(AND($F$7="Bahasa Jepang",$F$8="X"),JEPANG!B36,
IF(AND($F$7="Bahasa Jepang",$F$8="XI"),JEPANG!F36,
IF(AND($F$7="Bahasa Jepang",$F$8="XII"),JEPANG!J36,
IF(AND($F$7="Bahasa Jerman",$F$8="X"),JERMAN!B36,
IF(AND($F$7="Bahasa Jerman",$F$8="XI"),JERMAN!F36,
IF(AND($F$7="Bahasa Jerman",$F$8="XII"),JERMAN!J36,
IF(AND($F$7="Bahasa Mandaring",$F$8="X"),MADARIN!B36,
IF(AND($F$7="Bahasa Mandaring",$F$8="XI"),MADARIN!F36,
IF(AND($F$7="Bahasa Mandaring",$F$8="XII"),MADARIN!J36,
IF(AND($F$7="Bahasa Korea",$F$8="X"),KOREA!B36,
IF(AND($F$7="Bahasa Korea",$F$8="XI"),KOREA!F36,
IF(AND($F$7="Bahasa Korea",$F$8="XII"),KOREA!J36,
IF(AND($F$7="Bahasa Arab",$F$8="X"),ARAB!B36,
IF(AND($F$7="Bahasa Arab",$F$8="XI"),ARAB!F36,
IF(AND($F$7="Bahasa Arab",$F$8="XII"),ARAB!J36,
IF(AND($F$7="Bahasa Perancis",$F$8="X"),PERANCIS!B36,
IF(AND($F$7="Bahasa Perancis",$F$8="XI"),PERANCIS!F36,
IF(AND($F$7="Bahasa Perancis",$F$8="XII"),PERANCIS!J36,
IF(AND($F$7="Antropologi",$F$8="X"),ANTRO!B36,
IF(AND($F$7="Antropologi",$F$8="XI"),ANTRO!F36,
IF(AND($F$7="Antropologi",$F$8="XII"),ANTRO!J36
))))))))))))))))))))))</f>
        <v>0</v>
      </c>
      <c r="E49" s="334">
        <f>IF($F$7="","",
IF(AND($F$7="Bahasa Jepang",$F$8="X"),JEPANG!C36,
IF(AND($F$7="Bahasa Jepang",$F$8="XI"),JEPANG!G36,
IF(AND($F$7="Bahasa Jepang",$F$8="XII"),JEPANG!K36,
IF(AND($F$7="Bahasa Jerman",$F$8="X"),JERMAN!C36,
IF(AND($F$7="Bahasa Jerman",$F$8="XI"),JERMAN!G36,
IF(AND($F$7="Bahasa Jerman",$F$8="XII"),JERMAN!K36,
IF(AND($F$7="Bahasa Mandaring",$F$8="X"),MADARIN!C36,
IF(AND($F$7="Bahasa Mandaring",$F$8="XI"),MADARIN!G36,
IF(AND($F$7="Bahasa Mandaring",$F$8="XII"),MADARIN!K36,
IF(AND($F$7="Bahasa Korea",$F$8="X"),KOREA!C36,
IF(AND($F$7="Bahasa Korea",$F$8="XI"),KOREA!G36,
IF(AND($F$7="Bahasa Korea",$F$8="XII"),KOREA!K36,
IF(AND($F$7="Bahasa Arab",$F$8="X"),ARAB!C36,
IF(AND($F$7="Bahasa Arab",$F$8="XI"),ARAB!G36,
IF(AND($F$7="Bahasa Arab",$F$8="XII"),ARAB!K36,
IF(AND($F$7="Bahasa Perancis",$F$8="X"),PERANCIS!C36,
IF(AND($F$7="Bahasa Perancis",$F$8="XI"),PERANCIS!G36,
IF(AND($F$7="Bahasa Perancis",$F$8="XII"),PERANCIS!K36,
IF(AND($F$7="Antropologi",$F$8="X"),ANTRO!C36,
IF(AND($F$7="Antropologi",$F$8="XI"),ANTRO!G36,
IF(AND($F$7="Antropologi",$F$8="XII"),ANTRO!K36
))))))))))))))))))))))</f>
        <v>0</v>
      </c>
      <c r="F49" s="333">
        <f>IF($F$7="","",
IF(AND($F$7="Bahasa Jepang",$F$8="X"),JEPANG!D36,
IF(AND($F$7="Bahasa Jepang",$F$8="XI"),JEPANG!H36,
IF(AND($F$7="Bahasa Jepang",$F$8="XII"),JEPANG!L36,
IF(AND($F$7="Bahasa Jerman",$F$8="X"),JERMAN!D36,
IF(AND($F$7="Bahasa Jerman",$F$8="XI"),JERMAN!H36,
IF(AND($F$7="Bahasa Jerman",$F$8="XII"),JERMAN!L36,
IF(AND($F$7="Bahasa Mandaring",$F$8="X"),MADARIN!D36,
IF(AND($F$7="Bahasa Mandaring",$F$8="XI"),MADARIN!H36,
IF(AND($F$7="Bahasa Mandaring",$F$8="XII"),MADARIN!L36,
IF(AND($F$7="Bahasa Korea",$F$8="X"),KOREA!D36,
IF(AND($F$7="Bahasa Korea",$F$8="XI"),KOREA!H36,
IF(AND($F$7="Bahasa Korea",$F$8="XII"),KOREA!L36,
IF(AND($F$7="Bahasa Arab",$F$8="X"),ARAB!D36,
IF(AND($F$7="Bahasa Arab",$F$8="XI"),ARAB!H36,
IF(AND($F$7="Bahasa Arab",$F$8="XII"),ARAB!L36,
IF(AND($F$7="Bahasa Perancis",$F$8="X"),PERANCIS!D36,
IF(AND($F$7="Bahasa Perancis",$F$8="XI"),PERANCIS!H36,
IF(AND($F$7="Bahasa Perancis",$F$8="XII"),PERANCIS!L36,
IF(AND($F$7="Antropologi",$F$8="X"),ANTRO!D36,
IF(AND($F$7="Antropologi",$F$8="XI"),ANTRO!H36,
IF(AND($F$7="Antropologi",$F$8="XII"),ANTRO!L36
))))))))))))))))))))))</f>
        <v>0</v>
      </c>
      <c r="G49" s="327"/>
      <c r="H49" s="327"/>
      <c r="I49" s="323"/>
      <c r="J49" s="324"/>
      <c r="N49" s="311">
        <v>34</v>
      </c>
      <c r="O49" s="311" t="b">
        <v>0</v>
      </c>
      <c r="P49" s="311">
        <f t="shared" si="5"/>
        <v>0</v>
      </c>
      <c r="Q49" s="311" t="str">
        <f t="shared" si="6"/>
        <v/>
      </c>
      <c r="R49" s="311" t="str">
        <f t="shared" si="7"/>
        <v/>
      </c>
      <c r="S49" s="312" t="str">
        <f t="shared" si="8"/>
        <v/>
      </c>
      <c r="T49" s="311" t="str">
        <f t="shared" si="9"/>
        <v/>
      </c>
      <c r="U49" s="312" t="str">
        <f t="shared" si="10"/>
        <v/>
      </c>
      <c r="V49" s="311" t="str">
        <f t="shared" si="11"/>
        <v/>
      </c>
      <c r="W49" s="311" t="b">
        <v>0</v>
      </c>
      <c r="X49" s="311">
        <f t="shared" si="12"/>
        <v>0</v>
      </c>
      <c r="Y49" s="311" t="str">
        <f t="shared" si="0"/>
        <v/>
      </c>
      <c r="Z49" s="311" t="str">
        <f t="shared" si="1"/>
        <v/>
      </c>
      <c r="AA49" s="312" t="str">
        <f t="shared" si="2"/>
        <v/>
      </c>
      <c r="AB49" s="311" t="str">
        <f t="shared" si="3"/>
        <v/>
      </c>
      <c r="AC49" s="312" t="str">
        <f t="shared" si="4"/>
        <v/>
      </c>
      <c r="AD49" s="311" t="str">
        <f t="shared" si="13"/>
        <v/>
      </c>
    </row>
    <row r="50" spans="2:30" ht="93" customHeight="1" x14ac:dyDescent="0.2">
      <c r="B50" s="332">
        <f t="shared" si="14"/>
        <v>35</v>
      </c>
      <c r="C50" s="332">
        <f>IF($F$7="","",
IF(AND($F$7="Bahasa Jepang",$F$8="X"),JEPANG!A37,
IF(AND($F$7="Bahasa Jepang",$F$8="XI"),JEPANG!E37,
IF(AND($F$7="Bahasa Jepang",$F$8="XII"),JEPANG!I37,
IF(AND($F$7="Bahasa Jerman",$F$8="X"),JERMAN!A37,
IF(AND($F$7="Bahasa Jerman",$F$8="XI"),JERMAN!E37,
IF(AND($F$7="Bahasa Jerman",$F$8="XII"),JERMAN!I37,
IF(AND($F$7="Bahasa Mandaring",$F$8="X"),MADARIN!A37,
IF(AND($F$7="Bahasa Mandaring",$F$8="XI"),MADARIN!E37,
IF(AND($F$7="Bahasa Mandaring",$F$8="XII"),MADARIN!I37,
IF(AND($F$7="Bahasa Korea",$F$8="X"),KOREA!A37,
IF(AND($F$7="Bahasa Korea",$F$8="XI"),KOREA!E37,
IF(AND($F$7="Bahasa Korea",$F$8="XII"),KOREA!I37,
IF(AND($F$7="Bahasa Arab",$F$8="X"),ARAB!A37,
IF(AND($F$7="Bahasa Arab",$F$8="XI"),ARAB!E37,
IF(AND($F$7="Bahasa Arab",$F$8="XII"),ARAB!I37,
IF(AND($F$7="Bahasa Perancis",$F$8="X"),PERANCIS!A37,
IF(AND($F$7="Bahasa Perancis",$F$8="XI"),PERANCIS!E37,
IF(AND($F$7="Bahasa Perancis",$F$8="XII"),PERANCIS!I37,
IF(AND($F$7="Antropologi",$F$8="X"),ANTRO!A37,
IF(AND($F$7="Antropologi",$F$8="XI"),ANTRO!E37,
IF(AND($F$7="Antropologi",$F$8="XII"),ANTRO!I37
))))))))))))))))))))))</f>
        <v>0</v>
      </c>
      <c r="D50" s="333">
        <f>IF($F$7="","",
IF(AND($F$7="Bahasa Jepang",$F$8="X"),JEPANG!B37,
IF(AND($F$7="Bahasa Jepang",$F$8="XI"),JEPANG!F37,
IF(AND($F$7="Bahasa Jepang",$F$8="XII"),JEPANG!J37,
IF(AND($F$7="Bahasa Jerman",$F$8="X"),JERMAN!B37,
IF(AND($F$7="Bahasa Jerman",$F$8="XI"),JERMAN!F37,
IF(AND($F$7="Bahasa Jerman",$F$8="XII"),JERMAN!J37,
IF(AND($F$7="Bahasa Mandaring",$F$8="X"),MADARIN!B37,
IF(AND($F$7="Bahasa Mandaring",$F$8="XI"),MADARIN!F37,
IF(AND($F$7="Bahasa Mandaring",$F$8="XII"),MADARIN!J37,
IF(AND($F$7="Bahasa Korea",$F$8="X"),KOREA!B37,
IF(AND($F$7="Bahasa Korea",$F$8="XI"),KOREA!F37,
IF(AND($F$7="Bahasa Korea",$F$8="XII"),KOREA!J37,
IF(AND($F$7="Bahasa Arab",$F$8="X"),ARAB!B37,
IF(AND($F$7="Bahasa Arab",$F$8="XI"),ARAB!F37,
IF(AND($F$7="Bahasa Arab",$F$8="XII"),ARAB!J37,
IF(AND($F$7="Bahasa Perancis",$F$8="X"),PERANCIS!B37,
IF(AND($F$7="Bahasa Perancis",$F$8="XI"),PERANCIS!F37,
IF(AND($F$7="Bahasa Perancis",$F$8="XII"),PERANCIS!J37,
IF(AND($F$7="Antropologi",$F$8="X"),ANTRO!B37,
IF(AND($F$7="Antropologi",$F$8="XI"),ANTRO!F37,
IF(AND($F$7="Antropologi",$F$8="XII"),ANTRO!J37
))))))))))))))))))))))</f>
        <v>0</v>
      </c>
      <c r="E50" s="334">
        <f>IF($F$7="","",
IF(AND($F$7="Bahasa Jepang",$F$8="X"),JEPANG!C37,
IF(AND($F$7="Bahasa Jepang",$F$8="XI"),JEPANG!G37,
IF(AND($F$7="Bahasa Jepang",$F$8="XII"),JEPANG!K37,
IF(AND($F$7="Bahasa Jerman",$F$8="X"),JERMAN!C37,
IF(AND($F$7="Bahasa Jerman",$F$8="XI"),JERMAN!G37,
IF(AND($F$7="Bahasa Jerman",$F$8="XII"),JERMAN!K37,
IF(AND($F$7="Bahasa Mandaring",$F$8="X"),MADARIN!C37,
IF(AND($F$7="Bahasa Mandaring",$F$8="XI"),MADARIN!G37,
IF(AND($F$7="Bahasa Mandaring",$F$8="XII"),MADARIN!K37,
IF(AND($F$7="Bahasa Korea",$F$8="X"),KOREA!C37,
IF(AND($F$7="Bahasa Korea",$F$8="XI"),KOREA!G37,
IF(AND($F$7="Bahasa Korea",$F$8="XII"),KOREA!K37,
IF(AND($F$7="Bahasa Arab",$F$8="X"),ARAB!C37,
IF(AND($F$7="Bahasa Arab",$F$8="XI"),ARAB!G37,
IF(AND($F$7="Bahasa Arab",$F$8="XII"),ARAB!K37,
IF(AND($F$7="Bahasa Perancis",$F$8="X"),PERANCIS!C37,
IF(AND($F$7="Bahasa Perancis",$F$8="XI"),PERANCIS!G37,
IF(AND($F$7="Bahasa Perancis",$F$8="XII"),PERANCIS!K37,
IF(AND($F$7="Antropologi",$F$8="X"),ANTRO!C37,
IF(AND($F$7="Antropologi",$F$8="XI"),ANTRO!G37,
IF(AND($F$7="Antropologi",$F$8="XII"),ANTRO!K37
))))))))))))))))))))))</f>
        <v>0</v>
      </c>
      <c r="F50" s="333">
        <f>IF($F$7="","",
IF(AND($F$7="Bahasa Jepang",$F$8="X"),JEPANG!D37,
IF(AND($F$7="Bahasa Jepang",$F$8="XI"),JEPANG!H37,
IF(AND($F$7="Bahasa Jepang",$F$8="XII"),JEPANG!L37,
IF(AND($F$7="Bahasa Jerman",$F$8="X"),JERMAN!D37,
IF(AND($F$7="Bahasa Jerman",$F$8="XI"),JERMAN!H37,
IF(AND($F$7="Bahasa Jerman",$F$8="XII"),JERMAN!L37,
IF(AND($F$7="Bahasa Mandaring",$F$8="X"),MADARIN!D37,
IF(AND($F$7="Bahasa Mandaring",$F$8="XI"),MADARIN!H37,
IF(AND($F$7="Bahasa Mandaring",$F$8="XII"),MADARIN!L37,
IF(AND($F$7="Bahasa Korea",$F$8="X"),KOREA!D37,
IF(AND($F$7="Bahasa Korea",$F$8="XI"),KOREA!H37,
IF(AND($F$7="Bahasa Korea",$F$8="XII"),KOREA!L37,
IF(AND($F$7="Bahasa Arab",$F$8="X"),ARAB!D37,
IF(AND($F$7="Bahasa Arab",$F$8="XI"),ARAB!H37,
IF(AND($F$7="Bahasa Arab",$F$8="XII"),ARAB!L37,
IF(AND($F$7="Bahasa Perancis",$F$8="X"),PERANCIS!D37,
IF(AND($F$7="Bahasa Perancis",$F$8="XI"),PERANCIS!H37,
IF(AND($F$7="Bahasa Perancis",$F$8="XII"),PERANCIS!L37,
IF(AND($F$7="Antropologi",$F$8="X"),ANTRO!D37,
IF(AND($F$7="Antropologi",$F$8="XI"),ANTRO!H37,
IF(AND($F$7="Antropologi",$F$8="XII"),ANTRO!L37
))))))))))))))))))))))</f>
        <v>0</v>
      </c>
      <c r="G50" s="328"/>
      <c r="H50" s="328"/>
      <c r="I50" s="325"/>
      <c r="J50" s="326"/>
      <c r="N50" s="311">
        <v>35</v>
      </c>
      <c r="O50" s="311" t="b">
        <v>0</v>
      </c>
      <c r="P50" s="311">
        <f t="shared" si="5"/>
        <v>0</v>
      </c>
      <c r="Q50" s="311" t="str">
        <f t="shared" si="6"/>
        <v/>
      </c>
      <c r="R50" s="311" t="str">
        <f t="shared" si="7"/>
        <v/>
      </c>
      <c r="S50" s="312" t="str">
        <f t="shared" si="8"/>
        <v/>
      </c>
      <c r="T50" s="311" t="str">
        <f t="shared" si="9"/>
        <v/>
      </c>
      <c r="U50" s="312" t="str">
        <f t="shared" si="10"/>
        <v/>
      </c>
      <c r="V50" s="311" t="str">
        <f t="shared" si="11"/>
        <v/>
      </c>
      <c r="W50" s="311" t="b">
        <v>0</v>
      </c>
      <c r="X50" s="311">
        <f t="shared" si="12"/>
        <v>0</v>
      </c>
      <c r="Y50" s="311" t="str">
        <f t="shared" si="0"/>
        <v/>
      </c>
      <c r="Z50" s="311" t="str">
        <f t="shared" si="1"/>
        <v/>
      </c>
      <c r="AA50" s="312" t="str">
        <f t="shared" si="2"/>
        <v/>
      </c>
      <c r="AB50" s="311" t="str">
        <f t="shared" si="3"/>
        <v/>
      </c>
      <c r="AC50" s="312" t="str">
        <f t="shared" si="4"/>
        <v/>
      </c>
      <c r="AD50" s="311" t="str">
        <f t="shared" si="13"/>
        <v/>
      </c>
    </row>
    <row r="51" spans="2:30" ht="93" customHeight="1" x14ac:dyDescent="0.2">
      <c r="B51" s="332">
        <f t="shared" si="14"/>
        <v>36</v>
      </c>
      <c r="C51" s="332">
        <f>IF($F$7="","",
IF(AND($F$7="Bahasa Jepang",$F$8="X"),JEPANG!A38,
IF(AND($F$7="Bahasa Jepang",$F$8="XI"),JEPANG!E38,
IF(AND($F$7="Bahasa Jepang",$F$8="XII"),JEPANG!I38,
IF(AND($F$7="Bahasa Jerman",$F$8="X"),JERMAN!A38,
IF(AND($F$7="Bahasa Jerman",$F$8="XI"),JERMAN!E38,
IF(AND($F$7="Bahasa Jerman",$F$8="XII"),JERMAN!I38,
IF(AND($F$7="Bahasa Mandaring",$F$8="X"),MADARIN!A38,
IF(AND($F$7="Bahasa Mandaring",$F$8="XI"),MADARIN!E38,
IF(AND($F$7="Bahasa Mandaring",$F$8="XII"),MADARIN!I38,
IF(AND($F$7="Bahasa Korea",$F$8="X"),KOREA!A38,
IF(AND($F$7="Bahasa Korea",$F$8="XI"),KOREA!E38,
IF(AND($F$7="Bahasa Korea",$F$8="XII"),KOREA!I38,
IF(AND($F$7="Bahasa Arab",$F$8="X"),ARAB!A38,
IF(AND($F$7="Bahasa Arab",$F$8="XI"),ARAB!E38,
IF(AND($F$7="Bahasa Arab",$F$8="XII"),ARAB!I38,
IF(AND($F$7="Bahasa Perancis",$F$8="X"),PERANCIS!A38,
IF(AND($F$7="Bahasa Perancis",$F$8="XI"),PERANCIS!E38,
IF(AND($F$7="Bahasa Perancis",$F$8="XII"),PERANCIS!I38,
IF(AND($F$7="Antropologi",$F$8="X"),ANTRO!A38,
IF(AND($F$7="Antropologi",$F$8="XI"),ANTRO!E38,
IF(AND($F$7="Antropologi",$F$8="XII"),ANTRO!I38
))))))))))))))))))))))</f>
        <v>0</v>
      </c>
      <c r="D51" s="333">
        <f>IF($F$7="","",
IF(AND($F$7="Bahasa Jepang",$F$8="X"),JEPANG!B38,
IF(AND($F$7="Bahasa Jepang",$F$8="XI"),JEPANG!F38,
IF(AND($F$7="Bahasa Jepang",$F$8="XII"),JEPANG!J38,
IF(AND($F$7="Bahasa Jerman",$F$8="X"),JERMAN!B38,
IF(AND($F$7="Bahasa Jerman",$F$8="XI"),JERMAN!F38,
IF(AND($F$7="Bahasa Jerman",$F$8="XII"),JERMAN!J38,
IF(AND($F$7="Bahasa Mandaring",$F$8="X"),MADARIN!B38,
IF(AND($F$7="Bahasa Mandaring",$F$8="XI"),MADARIN!F38,
IF(AND($F$7="Bahasa Mandaring",$F$8="XII"),MADARIN!J38,
IF(AND($F$7="Bahasa Korea",$F$8="X"),KOREA!B38,
IF(AND($F$7="Bahasa Korea",$F$8="XI"),KOREA!F38,
IF(AND($F$7="Bahasa Korea",$F$8="XII"),KOREA!J38,
IF(AND($F$7="Bahasa Arab",$F$8="X"),ARAB!B38,
IF(AND($F$7="Bahasa Arab",$F$8="XI"),ARAB!F38,
IF(AND($F$7="Bahasa Arab",$F$8="XII"),ARAB!J38,
IF(AND($F$7="Bahasa Perancis",$F$8="X"),PERANCIS!B38,
IF(AND($F$7="Bahasa Perancis",$F$8="XI"),PERANCIS!F38,
IF(AND($F$7="Bahasa Perancis",$F$8="XII"),PERANCIS!J38,
IF(AND($F$7="Antropologi",$F$8="X"),ANTRO!B38,
IF(AND($F$7="Antropologi",$F$8="XI"),ANTRO!F38,
IF(AND($F$7="Antropologi",$F$8="XII"),ANTRO!J38
))))))))))))))))))))))</f>
        <v>0</v>
      </c>
      <c r="E51" s="334">
        <f>IF($F$7="","",
IF(AND($F$7="Bahasa Jepang",$F$8="X"),JEPANG!C38,
IF(AND($F$7="Bahasa Jepang",$F$8="XI"),JEPANG!G38,
IF(AND($F$7="Bahasa Jepang",$F$8="XII"),JEPANG!K38,
IF(AND($F$7="Bahasa Jerman",$F$8="X"),JERMAN!C38,
IF(AND($F$7="Bahasa Jerman",$F$8="XI"),JERMAN!G38,
IF(AND($F$7="Bahasa Jerman",$F$8="XII"),JERMAN!K38,
IF(AND($F$7="Bahasa Mandaring",$F$8="X"),MADARIN!C38,
IF(AND($F$7="Bahasa Mandaring",$F$8="XI"),MADARIN!G38,
IF(AND($F$7="Bahasa Mandaring",$F$8="XII"),MADARIN!K38,
IF(AND($F$7="Bahasa Korea",$F$8="X"),KOREA!C38,
IF(AND($F$7="Bahasa Korea",$F$8="XI"),KOREA!G38,
IF(AND($F$7="Bahasa Korea",$F$8="XII"),KOREA!K38,
IF(AND($F$7="Bahasa Arab",$F$8="X"),ARAB!C38,
IF(AND($F$7="Bahasa Arab",$F$8="XI"),ARAB!G38,
IF(AND($F$7="Bahasa Arab",$F$8="XII"),ARAB!K38,
IF(AND($F$7="Bahasa Perancis",$F$8="X"),PERANCIS!C38,
IF(AND($F$7="Bahasa Perancis",$F$8="XI"),PERANCIS!G38,
IF(AND($F$7="Bahasa Perancis",$F$8="XII"),PERANCIS!K38,
IF(AND($F$7="Antropologi",$F$8="X"),ANTRO!C38,
IF(AND($F$7="Antropologi",$F$8="XI"),ANTRO!G38,
IF(AND($F$7="Antropologi",$F$8="XII"),ANTRO!K38
))))))))))))))))))))))</f>
        <v>0</v>
      </c>
      <c r="F51" s="333">
        <f>IF($F$7="","",
IF(AND($F$7="Bahasa Jepang",$F$8="X"),JEPANG!D38,
IF(AND($F$7="Bahasa Jepang",$F$8="XI"),JEPANG!H38,
IF(AND($F$7="Bahasa Jepang",$F$8="XII"),JEPANG!L38,
IF(AND($F$7="Bahasa Jerman",$F$8="X"),JERMAN!D38,
IF(AND($F$7="Bahasa Jerman",$F$8="XI"),JERMAN!H38,
IF(AND($F$7="Bahasa Jerman",$F$8="XII"),JERMAN!L38,
IF(AND($F$7="Bahasa Mandaring",$F$8="X"),MADARIN!D38,
IF(AND($F$7="Bahasa Mandaring",$F$8="XI"),MADARIN!H38,
IF(AND($F$7="Bahasa Mandaring",$F$8="XII"),MADARIN!L38,
IF(AND($F$7="Bahasa Korea",$F$8="X"),KOREA!D38,
IF(AND($F$7="Bahasa Korea",$F$8="XI"),KOREA!H38,
IF(AND($F$7="Bahasa Korea",$F$8="XII"),KOREA!L38,
IF(AND($F$7="Bahasa Arab",$F$8="X"),ARAB!D38,
IF(AND($F$7="Bahasa Arab",$F$8="XI"),ARAB!H38,
IF(AND($F$7="Bahasa Arab",$F$8="XII"),ARAB!L38,
IF(AND($F$7="Bahasa Perancis",$F$8="X"),PERANCIS!D38,
IF(AND($F$7="Bahasa Perancis",$F$8="XI"),PERANCIS!H38,
IF(AND($F$7="Bahasa Perancis",$F$8="XII"),PERANCIS!L38,
IF(AND($F$7="Antropologi",$F$8="X"),ANTRO!D38,
IF(AND($F$7="Antropologi",$F$8="XI"),ANTRO!H38,
IF(AND($F$7="Antropologi",$F$8="XII"),ANTRO!L38
))))))))))))))))))))))</f>
        <v>0</v>
      </c>
      <c r="G51" s="327"/>
      <c r="H51" s="327"/>
      <c r="I51" s="323"/>
      <c r="J51" s="324"/>
      <c r="N51" s="311">
        <v>36</v>
      </c>
      <c r="O51" s="311" t="b">
        <v>0</v>
      </c>
      <c r="P51" s="311">
        <f t="shared" si="5"/>
        <v>0</v>
      </c>
      <c r="Q51" s="311" t="str">
        <f t="shared" si="6"/>
        <v/>
      </c>
      <c r="R51" s="311" t="str">
        <f t="shared" si="7"/>
        <v/>
      </c>
      <c r="S51" s="312" t="str">
        <f t="shared" si="8"/>
        <v/>
      </c>
      <c r="T51" s="311" t="str">
        <f t="shared" si="9"/>
        <v/>
      </c>
      <c r="U51" s="312" t="str">
        <f t="shared" si="10"/>
        <v/>
      </c>
      <c r="V51" s="311" t="str">
        <f t="shared" si="11"/>
        <v/>
      </c>
      <c r="W51" s="311" t="b">
        <v>0</v>
      </c>
      <c r="X51" s="311">
        <f t="shared" si="12"/>
        <v>0</v>
      </c>
      <c r="Y51" s="311" t="str">
        <f t="shared" si="0"/>
        <v/>
      </c>
      <c r="Z51" s="311" t="str">
        <f t="shared" si="1"/>
        <v/>
      </c>
      <c r="AA51" s="312" t="str">
        <f t="shared" si="2"/>
        <v/>
      </c>
      <c r="AB51" s="311" t="str">
        <f t="shared" si="3"/>
        <v/>
      </c>
      <c r="AC51" s="312" t="str">
        <f t="shared" si="4"/>
        <v/>
      </c>
      <c r="AD51" s="311" t="str">
        <f t="shared" si="13"/>
        <v/>
      </c>
    </row>
    <row r="52" spans="2:30" ht="93" customHeight="1" x14ac:dyDescent="0.2">
      <c r="B52" s="332">
        <f t="shared" si="14"/>
        <v>37</v>
      </c>
      <c r="C52" s="332">
        <f>IF($F$7="","",
IF(AND($F$7="Bahasa Jepang",$F$8="X"),JEPANG!A39,
IF(AND($F$7="Bahasa Jepang",$F$8="XI"),JEPANG!E39,
IF(AND($F$7="Bahasa Jepang",$F$8="XII"),JEPANG!I39,
IF(AND($F$7="Bahasa Jerman",$F$8="X"),JERMAN!A39,
IF(AND($F$7="Bahasa Jerman",$F$8="XI"),JERMAN!E39,
IF(AND($F$7="Bahasa Jerman",$F$8="XII"),JERMAN!I39,
IF(AND($F$7="Bahasa Mandaring",$F$8="X"),MADARIN!A39,
IF(AND($F$7="Bahasa Mandaring",$F$8="XI"),MADARIN!E39,
IF(AND($F$7="Bahasa Mandaring",$F$8="XII"),MADARIN!I39,
IF(AND($F$7="Bahasa Korea",$F$8="X"),KOREA!A39,
IF(AND($F$7="Bahasa Korea",$F$8="XI"),KOREA!E39,
IF(AND($F$7="Bahasa Korea",$F$8="XII"),KOREA!I39,
IF(AND($F$7="Bahasa Arab",$F$8="X"),ARAB!A39,
IF(AND($F$7="Bahasa Arab",$F$8="XI"),ARAB!E39,
IF(AND($F$7="Bahasa Arab",$F$8="XII"),ARAB!I39,
IF(AND($F$7="Bahasa Perancis",$F$8="X"),PERANCIS!A39,
IF(AND($F$7="Bahasa Perancis",$F$8="XI"),PERANCIS!E39,
IF(AND($F$7="Bahasa Perancis",$F$8="XII"),PERANCIS!I39,
IF(AND($F$7="Antropologi",$F$8="X"),ANTRO!A39,
IF(AND($F$7="Antropologi",$F$8="XI"),ANTRO!E39,
IF(AND($F$7="Antropologi",$F$8="XII"),ANTRO!I39
))))))))))))))))))))))</f>
        <v>0</v>
      </c>
      <c r="D52" s="333">
        <f>IF($F$7="","",
IF(AND($F$7="Bahasa Jepang",$F$8="X"),JEPANG!B39,
IF(AND($F$7="Bahasa Jepang",$F$8="XI"),JEPANG!F39,
IF(AND($F$7="Bahasa Jepang",$F$8="XII"),JEPANG!J39,
IF(AND($F$7="Bahasa Jerman",$F$8="X"),JERMAN!B39,
IF(AND($F$7="Bahasa Jerman",$F$8="XI"),JERMAN!F39,
IF(AND($F$7="Bahasa Jerman",$F$8="XII"),JERMAN!J39,
IF(AND($F$7="Bahasa Mandaring",$F$8="X"),MADARIN!B39,
IF(AND($F$7="Bahasa Mandaring",$F$8="XI"),MADARIN!F39,
IF(AND($F$7="Bahasa Mandaring",$F$8="XII"),MADARIN!J39,
IF(AND($F$7="Bahasa Korea",$F$8="X"),KOREA!B39,
IF(AND($F$7="Bahasa Korea",$F$8="XI"),KOREA!F39,
IF(AND($F$7="Bahasa Korea",$F$8="XII"),KOREA!J39,
IF(AND($F$7="Bahasa Arab",$F$8="X"),ARAB!B39,
IF(AND($F$7="Bahasa Arab",$F$8="XI"),ARAB!F39,
IF(AND($F$7="Bahasa Arab",$F$8="XII"),ARAB!J39,
IF(AND($F$7="Bahasa Perancis",$F$8="X"),PERANCIS!B39,
IF(AND($F$7="Bahasa Perancis",$F$8="XI"),PERANCIS!F39,
IF(AND($F$7="Bahasa Perancis",$F$8="XII"),PERANCIS!J39,
IF(AND($F$7="Antropologi",$F$8="X"),ANTRO!B39,
IF(AND($F$7="Antropologi",$F$8="XI"),ANTRO!F39,
IF(AND($F$7="Antropologi",$F$8="XII"),ANTRO!J39
))))))))))))))))))))))</f>
        <v>0</v>
      </c>
      <c r="E52" s="334">
        <f>IF($F$7="","",
IF(AND($F$7="Bahasa Jepang",$F$8="X"),JEPANG!C39,
IF(AND($F$7="Bahasa Jepang",$F$8="XI"),JEPANG!G39,
IF(AND($F$7="Bahasa Jepang",$F$8="XII"),JEPANG!K39,
IF(AND($F$7="Bahasa Jerman",$F$8="X"),JERMAN!C39,
IF(AND($F$7="Bahasa Jerman",$F$8="XI"),JERMAN!G39,
IF(AND($F$7="Bahasa Jerman",$F$8="XII"),JERMAN!K39,
IF(AND($F$7="Bahasa Mandaring",$F$8="X"),MADARIN!C39,
IF(AND($F$7="Bahasa Mandaring",$F$8="XI"),MADARIN!G39,
IF(AND($F$7="Bahasa Mandaring",$F$8="XII"),MADARIN!K39,
IF(AND($F$7="Bahasa Korea",$F$8="X"),KOREA!C39,
IF(AND($F$7="Bahasa Korea",$F$8="XI"),KOREA!G39,
IF(AND($F$7="Bahasa Korea",$F$8="XII"),KOREA!K39,
IF(AND($F$7="Bahasa Arab",$F$8="X"),ARAB!C39,
IF(AND($F$7="Bahasa Arab",$F$8="XI"),ARAB!G39,
IF(AND($F$7="Bahasa Arab",$F$8="XII"),ARAB!K39,
IF(AND($F$7="Bahasa Perancis",$F$8="X"),PERANCIS!C39,
IF(AND($F$7="Bahasa Perancis",$F$8="XI"),PERANCIS!G39,
IF(AND($F$7="Bahasa Perancis",$F$8="XII"),PERANCIS!K39,
IF(AND($F$7="Antropologi",$F$8="X"),ANTRO!C39,
IF(AND($F$7="Antropologi",$F$8="XI"),ANTRO!G39,
IF(AND($F$7="Antropologi",$F$8="XII"),ANTRO!K39
))))))))))))))))))))))</f>
        <v>0</v>
      </c>
      <c r="F52" s="333">
        <f>IF($F$7="","",
IF(AND($F$7="Bahasa Jepang",$F$8="X"),JEPANG!D39,
IF(AND($F$7="Bahasa Jepang",$F$8="XI"),JEPANG!H39,
IF(AND($F$7="Bahasa Jepang",$F$8="XII"),JEPANG!L39,
IF(AND($F$7="Bahasa Jerman",$F$8="X"),JERMAN!D39,
IF(AND($F$7="Bahasa Jerman",$F$8="XI"),JERMAN!H39,
IF(AND($F$7="Bahasa Jerman",$F$8="XII"),JERMAN!L39,
IF(AND($F$7="Bahasa Mandaring",$F$8="X"),MADARIN!D39,
IF(AND($F$7="Bahasa Mandaring",$F$8="XI"),MADARIN!H39,
IF(AND($F$7="Bahasa Mandaring",$F$8="XII"),MADARIN!L39,
IF(AND($F$7="Bahasa Korea",$F$8="X"),KOREA!D39,
IF(AND($F$7="Bahasa Korea",$F$8="XI"),KOREA!H39,
IF(AND($F$7="Bahasa Korea",$F$8="XII"),KOREA!L39,
IF(AND($F$7="Bahasa Arab",$F$8="X"),ARAB!D39,
IF(AND($F$7="Bahasa Arab",$F$8="XI"),ARAB!H39,
IF(AND($F$7="Bahasa Arab",$F$8="XII"),ARAB!L39,
IF(AND($F$7="Bahasa Perancis",$F$8="X"),PERANCIS!D39,
IF(AND($F$7="Bahasa Perancis",$F$8="XI"),PERANCIS!H39,
IF(AND($F$7="Bahasa Perancis",$F$8="XII"),PERANCIS!L39,
IF(AND($F$7="Antropologi",$F$8="X"),ANTRO!D39,
IF(AND($F$7="Antropologi",$F$8="XI"),ANTRO!H39,
IF(AND($F$7="Antropologi",$F$8="XII"),ANTRO!L39
))))))))))))))))))))))</f>
        <v>0</v>
      </c>
      <c r="G52" s="328"/>
      <c r="H52" s="328"/>
      <c r="I52" s="325"/>
      <c r="J52" s="326"/>
      <c r="N52" s="311">
        <v>37</v>
      </c>
      <c r="O52" s="311" t="b">
        <v>0</v>
      </c>
      <c r="P52" s="311">
        <f t="shared" si="5"/>
        <v>0</v>
      </c>
      <c r="Q52" s="311" t="str">
        <f t="shared" si="6"/>
        <v/>
      </c>
      <c r="R52" s="311" t="str">
        <f t="shared" si="7"/>
        <v/>
      </c>
      <c r="S52" s="312" t="str">
        <f t="shared" si="8"/>
        <v/>
      </c>
      <c r="T52" s="311" t="str">
        <f t="shared" si="9"/>
        <v/>
      </c>
      <c r="U52" s="312" t="str">
        <f t="shared" si="10"/>
        <v/>
      </c>
      <c r="V52" s="311" t="str">
        <f t="shared" si="11"/>
        <v/>
      </c>
      <c r="W52" s="311" t="b">
        <v>0</v>
      </c>
      <c r="X52" s="311">
        <f t="shared" si="12"/>
        <v>0</v>
      </c>
      <c r="Y52" s="311" t="str">
        <f t="shared" si="0"/>
        <v/>
      </c>
      <c r="Z52" s="311" t="str">
        <f t="shared" si="1"/>
        <v/>
      </c>
      <c r="AA52" s="312" t="str">
        <f t="shared" si="2"/>
        <v/>
      </c>
      <c r="AB52" s="311" t="str">
        <f t="shared" si="3"/>
        <v/>
      </c>
      <c r="AC52" s="312" t="str">
        <f t="shared" si="4"/>
        <v/>
      </c>
      <c r="AD52" s="311" t="str">
        <f t="shared" si="13"/>
        <v/>
      </c>
    </row>
    <row r="53" spans="2:30" ht="93" customHeight="1" x14ac:dyDescent="0.2">
      <c r="B53" s="332">
        <f t="shared" si="14"/>
        <v>38</v>
      </c>
      <c r="C53" s="332">
        <f>IF($F$7="","",
IF(AND($F$7="Bahasa Jepang",$F$8="X"),JEPANG!A40,
IF(AND($F$7="Bahasa Jepang",$F$8="XI"),JEPANG!E40,
IF(AND($F$7="Bahasa Jepang",$F$8="XII"),JEPANG!I40,
IF(AND($F$7="Bahasa Jerman",$F$8="X"),JERMAN!A40,
IF(AND($F$7="Bahasa Jerman",$F$8="XI"),JERMAN!E40,
IF(AND($F$7="Bahasa Jerman",$F$8="XII"),JERMAN!I40,
IF(AND($F$7="Bahasa Mandaring",$F$8="X"),MADARIN!A40,
IF(AND($F$7="Bahasa Mandaring",$F$8="XI"),MADARIN!E40,
IF(AND($F$7="Bahasa Mandaring",$F$8="XII"),MADARIN!I40,
IF(AND($F$7="Bahasa Korea",$F$8="X"),KOREA!A40,
IF(AND($F$7="Bahasa Korea",$F$8="XI"),KOREA!E40,
IF(AND($F$7="Bahasa Korea",$F$8="XII"),KOREA!I40,
IF(AND($F$7="Bahasa Arab",$F$8="X"),ARAB!A40,
IF(AND($F$7="Bahasa Arab",$F$8="XI"),ARAB!E40,
IF(AND($F$7="Bahasa Arab",$F$8="XII"),ARAB!I40,
IF(AND($F$7="Bahasa Perancis",$F$8="X"),PERANCIS!A40,
IF(AND($F$7="Bahasa Perancis",$F$8="XI"),PERANCIS!E40,
IF(AND($F$7="Bahasa Perancis",$F$8="XII"),PERANCIS!I40,
IF(AND($F$7="Antropologi",$F$8="X"),ANTRO!A40,
IF(AND($F$7="Antropologi",$F$8="XI"),ANTRO!E40,
IF(AND($F$7="Antropologi",$F$8="XII"),ANTRO!I40
))))))))))))))))))))))</f>
        <v>0</v>
      </c>
      <c r="D53" s="333">
        <f>IF($F$7="","",
IF(AND($F$7="Bahasa Jepang",$F$8="X"),JEPANG!B40,
IF(AND($F$7="Bahasa Jepang",$F$8="XI"),JEPANG!F40,
IF(AND($F$7="Bahasa Jepang",$F$8="XII"),JEPANG!J40,
IF(AND($F$7="Bahasa Jerman",$F$8="X"),JERMAN!B40,
IF(AND($F$7="Bahasa Jerman",$F$8="XI"),JERMAN!F40,
IF(AND($F$7="Bahasa Jerman",$F$8="XII"),JERMAN!J40,
IF(AND($F$7="Bahasa Mandaring",$F$8="X"),MADARIN!B40,
IF(AND($F$7="Bahasa Mandaring",$F$8="XI"),MADARIN!F40,
IF(AND($F$7="Bahasa Mandaring",$F$8="XII"),MADARIN!J40,
IF(AND($F$7="Bahasa Korea",$F$8="X"),KOREA!B40,
IF(AND($F$7="Bahasa Korea",$F$8="XI"),KOREA!F40,
IF(AND($F$7="Bahasa Korea",$F$8="XII"),KOREA!J40,
IF(AND($F$7="Bahasa Arab",$F$8="X"),ARAB!B40,
IF(AND($F$7="Bahasa Arab",$F$8="XI"),ARAB!F40,
IF(AND($F$7="Bahasa Arab",$F$8="XII"),ARAB!J40,
IF(AND($F$7="Bahasa Perancis",$F$8="X"),PERANCIS!B40,
IF(AND($F$7="Bahasa Perancis",$F$8="XI"),PERANCIS!F40,
IF(AND($F$7="Bahasa Perancis",$F$8="XII"),PERANCIS!J40,
IF(AND($F$7="Antropologi",$F$8="X"),ANTRO!B40,
IF(AND($F$7="Antropologi",$F$8="XI"),ANTRO!F40,
IF(AND($F$7="Antropologi",$F$8="XII"),ANTRO!J40
))))))))))))))))))))))</f>
        <v>0</v>
      </c>
      <c r="E53" s="334">
        <f>IF($F$7="","",
IF(AND($F$7="Bahasa Jepang",$F$8="X"),JEPANG!C40,
IF(AND($F$7="Bahasa Jepang",$F$8="XI"),JEPANG!G40,
IF(AND($F$7="Bahasa Jepang",$F$8="XII"),JEPANG!K40,
IF(AND($F$7="Bahasa Jerman",$F$8="X"),JERMAN!C40,
IF(AND($F$7="Bahasa Jerman",$F$8="XI"),JERMAN!G40,
IF(AND($F$7="Bahasa Jerman",$F$8="XII"),JERMAN!K40,
IF(AND($F$7="Bahasa Mandaring",$F$8="X"),MADARIN!C40,
IF(AND($F$7="Bahasa Mandaring",$F$8="XI"),MADARIN!G40,
IF(AND($F$7="Bahasa Mandaring",$F$8="XII"),MADARIN!K40,
IF(AND($F$7="Bahasa Korea",$F$8="X"),KOREA!C40,
IF(AND($F$7="Bahasa Korea",$F$8="XI"),KOREA!G40,
IF(AND($F$7="Bahasa Korea",$F$8="XII"),KOREA!K40,
IF(AND($F$7="Bahasa Arab",$F$8="X"),ARAB!C40,
IF(AND($F$7="Bahasa Arab",$F$8="XI"),ARAB!G40,
IF(AND($F$7="Bahasa Arab",$F$8="XII"),ARAB!K40,
IF(AND($F$7="Bahasa Perancis",$F$8="X"),PERANCIS!C40,
IF(AND($F$7="Bahasa Perancis",$F$8="XI"),PERANCIS!G40,
IF(AND($F$7="Bahasa Perancis",$F$8="XII"),PERANCIS!K40,
IF(AND($F$7="Antropologi",$F$8="X"),ANTRO!C40,
IF(AND($F$7="Antropologi",$F$8="XI"),ANTRO!G40,
IF(AND($F$7="Antropologi",$F$8="XII"),ANTRO!K40
))))))))))))))))))))))</f>
        <v>0</v>
      </c>
      <c r="F53" s="333">
        <f>IF($F$7="","",
IF(AND($F$7="Bahasa Jepang",$F$8="X"),JEPANG!D40,
IF(AND($F$7="Bahasa Jepang",$F$8="XI"),JEPANG!H40,
IF(AND($F$7="Bahasa Jepang",$F$8="XII"),JEPANG!L40,
IF(AND($F$7="Bahasa Jerman",$F$8="X"),JERMAN!D40,
IF(AND($F$7="Bahasa Jerman",$F$8="XI"),JERMAN!H40,
IF(AND($F$7="Bahasa Jerman",$F$8="XII"),JERMAN!L40,
IF(AND($F$7="Bahasa Mandaring",$F$8="X"),MADARIN!D40,
IF(AND($F$7="Bahasa Mandaring",$F$8="XI"),MADARIN!H40,
IF(AND($F$7="Bahasa Mandaring",$F$8="XII"),MADARIN!L40,
IF(AND($F$7="Bahasa Korea",$F$8="X"),KOREA!D40,
IF(AND($F$7="Bahasa Korea",$F$8="XI"),KOREA!H40,
IF(AND($F$7="Bahasa Korea",$F$8="XII"),KOREA!L40,
IF(AND($F$7="Bahasa Arab",$F$8="X"),ARAB!D40,
IF(AND($F$7="Bahasa Arab",$F$8="XI"),ARAB!H40,
IF(AND($F$7="Bahasa Arab",$F$8="XII"),ARAB!L40,
IF(AND($F$7="Bahasa Perancis",$F$8="X"),PERANCIS!D40,
IF(AND($F$7="Bahasa Perancis",$F$8="XI"),PERANCIS!H40,
IF(AND($F$7="Bahasa Perancis",$F$8="XII"),PERANCIS!L40,
IF(AND($F$7="Antropologi",$F$8="X"),ANTRO!D40,
IF(AND($F$7="Antropologi",$F$8="XI"),ANTRO!H40,
IF(AND($F$7="Antropologi",$F$8="XII"),ANTRO!L40
))))))))))))))))))))))</f>
        <v>0</v>
      </c>
      <c r="G53" s="327"/>
      <c r="H53" s="327"/>
      <c r="I53" s="323"/>
      <c r="J53" s="324"/>
      <c r="N53" s="311">
        <v>38</v>
      </c>
      <c r="O53" s="311" t="b">
        <v>0</v>
      </c>
      <c r="P53" s="311">
        <f t="shared" si="5"/>
        <v>0</v>
      </c>
      <c r="Q53" s="311" t="str">
        <f t="shared" si="6"/>
        <v/>
      </c>
      <c r="R53" s="311" t="str">
        <f t="shared" si="7"/>
        <v/>
      </c>
      <c r="S53" s="312" t="str">
        <f t="shared" si="8"/>
        <v/>
      </c>
      <c r="T53" s="311" t="str">
        <f t="shared" si="9"/>
        <v/>
      </c>
      <c r="U53" s="312" t="str">
        <f t="shared" si="10"/>
        <v/>
      </c>
      <c r="V53" s="311" t="str">
        <f t="shared" si="11"/>
        <v/>
      </c>
      <c r="W53" s="311" t="b">
        <v>0</v>
      </c>
      <c r="X53" s="311">
        <f t="shared" si="12"/>
        <v>0</v>
      </c>
      <c r="Y53" s="311" t="str">
        <f t="shared" si="0"/>
        <v/>
      </c>
      <c r="Z53" s="311" t="str">
        <f t="shared" si="1"/>
        <v/>
      </c>
      <c r="AA53" s="312" t="str">
        <f t="shared" si="2"/>
        <v/>
      </c>
      <c r="AB53" s="311" t="str">
        <f t="shared" si="3"/>
        <v/>
      </c>
      <c r="AC53" s="312" t="str">
        <f t="shared" si="4"/>
        <v/>
      </c>
      <c r="AD53" s="311" t="str">
        <f t="shared" si="13"/>
        <v/>
      </c>
    </row>
    <row r="54" spans="2:30" ht="93" customHeight="1" x14ac:dyDescent="0.2">
      <c r="B54" s="332">
        <f t="shared" si="14"/>
        <v>39</v>
      </c>
      <c r="C54" s="332">
        <f>IF($F$7="","",
IF(AND($F$7="Bahasa Jepang",$F$8="X"),JEPANG!A41,
IF(AND($F$7="Bahasa Jepang",$F$8="XI"),JEPANG!E41,
IF(AND($F$7="Bahasa Jepang",$F$8="XII"),JEPANG!I41,
IF(AND($F$7="Bahasa Jerman",$F$8="X"),JERMAN!A41,
IF(AND($F$7="Bahasa Jerman",$F$8="XI"),JERMAN!E41,
IF(AND($F$7="Bahasa Jerman",$F$8="XII"),JERMAN!I41,
IF(AND($F$7="Bahasa Mandaring",$F$8="X"),MADARIN!A41,
IF(AND($F$7="Bahasa Mandaring",$F$8="XI"),MADARIN!E41,
IF(AND($F$7="Bahasa Mandaring",$F$8="XII"),MADARIN!I41,
IF(AND($F$7="Bahasa Korea",$F$8="X"),KOREA!A41,
IF(AND($F$7="Bahasa Korea",$F$8="XI"),KOREA!E41,
IF(AND($F$7="Bahasa Korea",$F$8="XII"),KOREA!I41,
IF(AND($F$7="Bahasa Arab",$F$8="X"),ARAB!A41,
IF(AND($F$7="Bahasa Arab",$F$8="XI"),ARAB!E41,
IF(AND($F$7="Bahasa Arab",$F$8="XII"),ARAB!I41,
IF(AND($F$7="Bahasa Perancis",$F$8="X"),PERANCIS!A41,
IF(AND($F$7="Bahasa Perancis",$F$8="XI"),PERANCIS!E41,
IF(AND($F$7="Bahasa Perancis",$F$8="XII"),PERANCIS!I41,
IF(AND($F$7="Antropologi",$F$8="X"),ANTRO!A41,
IF(AND($F$7="Antropologi",$F$8="XI"),ANTRO!E41,
IF(AND($F$7="Antropologi",$F$8="XII"),ANTRO!I41
))))))))))))))))))))))</f>
        <v>0</v>
      </c>
      <c r="D54" s="333">
        <f>IF($F$7="","",
IF(AND($F$7="Bahasa Jepang",$F$8="X"),JEPANG!B41,
IF(AND($F$7="Bahasa Jepang",$F$8="XI"),JEPANG!F41,
IF(AND($F$7="Bahasa Jepang",$F$8="XII"),JEPANG!J41,
IF(AND($F$7="Bahasa Jerman",$F$8="X"),JERMAN!B41,
IF(AND($F$7="Bahasa Jerman",$F$8="XI"),JERMAN!F41,
IF(AND($F$7="Bahasa Jerman",$F$8="XII"),JERMAN!J41,
IF(AND($F$7="Bahasa Mandaring",$F$8="X"),MADARIN!B41,
IF(AND($F$7="Bahasa Mandaring",$F$8="XI"),MADARIN!F41,
IF(AND($F$7="Bahasa Mandaring",$F$8="XII"),MADARIN!J41,
IF(AND($F$7="Bahasa Korea",$F$8="X"),KOREA!B41,
IF(AND($F$7="Bahasa Korea",$F$8="XI"),KOREA!F41,
IF(AND($F$7="Bahasa Korea",$F$8="XII"),KOREA!J41,
IF(AND($F$7="Bahasa Arab",$F$8="X"),ARAB!B41,
IF(AND($F$7="Bahasa Arab",$F$8="XI"),ARAB!F41,
IF(AND($F$7="Bahasa Arab",$F$8="XII"),ARAB!J41,
IF(AND($F$7="Bahasa Perancis",$F$8="X"),PERANCIS!B41,
IF(AND($F$7="Bahasa Perancis",$F$8="XI"),PERANCIS!F41,
IF(AND($F$7="Bahasa Perancis",$F$8="XII"),PERANCIS!J41,
IF(AND($F$7="Antropologi",$F$8="X"),ANTRO!B41,
IF(AND($F$7="Antropologi",$F$8="XI"),ANTRO!F41,
IF(AND($F$7="Antropologi",$F$8="XII"),ANTRO!J41
))))))))))))))))))))))</f>
        <v>0</v>
      </c>
      <c r="E54" s="334">
        <f>IF($F$7="","",
IF(AND($F$7="Bahasa Jepang",$F$8="X"),JEPANG!C41,
IF(AND($F$7="Bahasa Jepang",$F$8="XI"),JEPANG!G41,
IF(AND($F$7="Bahasa Jepang",$F$8="XII"),JEPANG!K41,
IF(AND($F$7="Bahasa Jerman",$F$8="X"),JERMAN!C41,
IF(AND($F$7="Bahasa Jerman",$F$8="XI"),JERMAN!G41,
IF(AND($F$7="Bahasa Jerman",$F$8="XII"),JERMAN!K41,
IF(AND($F$7="Bahasa Mandaring",$F$8="X"),MADARIN!C41,
IF(AND($F$7="Bahasa Mandaring",$F$8="XI"),MADARIN!G41,
IF(AND($F$7="Bahasa Mandaring",$F$8="XII"),MADARIN!K41,
IF(AND($F$7="Bahasa Korea",$F$8="X"),KOREA!C41,
IF(AND($F$7="Bahasa Korea",$F$8="XI"),KOREA!G41,
IF(AND($F$7="Bahasa Korea",$F$8="XII"),KOREA!K41,
IF(AND($F$7="Bahasa Arab",$F$8="X"),ARAB!C41,
IF(AND($F$7="Bahasa Arab",$F$8="XI"),ARAB!G41,
IF(AND($F$7="Bahasa Arab",$F$8="XII"),ARAB!K41,
IF(AND($F$7="Bahasa Perancis",$F$8="X"),PERANCIS!C41,
IF(AND($F$7="Bahasa Perancis",$F$8="XI"),PERANCIS!G41,
IF(AND($F$7="Bahasa Perancis",$F$8="XII"),PERANCIS!K41,
IF(AND($F$7="Antropologi",$F$8="X"),ANTRO!C41,
IF(AND($F$7="Antropologi",$F$8="XI"),ANTRO!G41,
IF(AND($F$7="Antropologi",$F$8="XII"),ANTRO!K41
))))))))))))))))))))))</f>
        <v>0</v>
      </c>
      <c r="F54" s="333">
        <f>IF($F$7="","",
IF(AND($F$7="Bahasa Jepang",$F$8="X"),JEPANG!D41,
IF(AND($F$7="Bahasa Jepang",$F$8="XI"),JEPANG!H41,
IF(AND($F$7="Bahasa Jepang",$F$8="XII"),JEPANG!L41,
IF(AND($F$7="Bahasa Jerman",$F$8="X"),JERMAN!D41,
IF(AND($F$7="Bahasa Jerman",$F$8="XI"),JERMAN!H41,
IF(AND($F$7="Bahasa Jerman",$F$8="XII"),JERMAN!L41,
IF(AND($F$7="Bahasa Mandaring",$F$8="X"),MADARIN!D41,
IF(AND($F$7="Bahasa Mandaring",$F$8="XI"),MADARIN!H41,
IF(AND($F$7="Bahasa Mandaring",$F$8="XII"),MADARIN!L41,
IF(AND($F$7="Bahasa Korea",$F$8="X"),KOREA!D41,
IF(AND($F$7="Bahasa Korea",$F$8="XI"),KOREA!H41,
IF(AND($F$7="Bahasa Korea",$F$8="XII"),KOREA!L41,
IF(AND($F$7="Bahasa Arab",$F$8="X"),ARAB!D41,
IF(AND($F$7="Bahasa Arab",$F$8="XI"),ARAB!H41,
IF(AND($F$7="Bahasa Arab",$F$8="XII"),ARAB!L41,
IF(AND($F$7="Bahasa Perancis",$F$8="X"),PERANCIS!D41,
IF(AND($F$7="Bahasa Perancis",$F$8="XI"),PERANCIS!H41,
IF(AND($F$7="Bahasa Perancis",$F$8="XII"),PERANCIS!L41,
IF(AND($F$7="Antropologi",$F$8="X"),ANTRO!D41,
IF(AND($F$7="Antropologi",$F$8="XI"),ANTRO!H41,
IF(AND($F$7="Antropologi",$F$8="XII"),ANTRO!L41
))))))))))))))))))))))</f>
        <v>0</v>
      </c>
      <c r="G54" s="328"/>
      <c r="H54" s="328"/>
      <c r="I54" s="325"/>
      <c r="J54" s="326"/>
      <c r="N54" s="311">
        <v>39</v>
      </c>
      <c r="O54" s="311" t="b">
        <v>0</v>
      </c>
      <c r="P54" s="311">
        <f t="shared" si="5"/>
        <v>0</v>
      </c>
      <c r="Q54" s="311" t="str">
        <f t="shared" si="6"/>
        <v/>
      </c>
      <c r="R54" s="311" t="str">
        <f t="shared" si="7"/>
        <v/>
      </c>
      <c r="S54" s="312" t="str">
        <f t="shared" si="8"/>
        <v/>
      </c>
      <c r="T54" s="311" t="str">
        <f t="shared" si="9"/>
        <v/>
      </c>
      <c r="U54" s="312" t="str">
        <f t="shared" si="10"/>
        <v/>
      </c>
      <c r="V54" s="311" t="str">
        <f t="shared" si="11"/>
        <v/>
      </c>
      <c r="W54" s="311" t="b">
        <v>0</v>
      </c>
      <c r="X54" s="311">
        <f t="shared" si="12"/>
        <v>0</v>
      </c>
      <c r="Y54" s="311" t="str">
        <f t="shared" si="0"/>
        <v/>
      </c>
      <c r="Z54" s="311" t="str">
        <f t="shared" si="1"/>
        <v/>
      </c>
      <c r="AA54" s="312" t="str">
        <f t="shared" si="2"/>
        <v/>
      </c>
      <c r="AB54" s="311" t="str">
        <f t="shared" si="3"/>
        <v/>
      </c>
      <c r="AC54" s="312" t="str">
        <f t="shared" si="4"/>
        <v/>
      </c>
      <c r="AD54" s="311" t="str">
        <f t="shared" si="13"/>
        <v/>
      </c>
    </row>
    <row r="55" spans="2:30" ht="93" customHeight="1" x14ac:dyDescent="0.2">
      <c r="B55" s="332">
        <f t="shared" si="14"/>
        <v>40</v>
      </c>
      <c r="C55" s="332">
        <f>IF($F$7="","",
IF(AND($F$7="Bahasa Jepang",$F$8="X"),JEPANG!A42,
IF(AND($F$7="Bahasa Jepang",$F$8="XI"),JEPANG!E42,
IF(AND($F$7="Bahasa Jepang",$F$8="XII"),JEPANG!I42,
IF(AND($F$7="Bahasa Jerman",$F$8="X"),JERMAN!A42,
IF(AND($F$7="Bahasa Jerman",$F$8="XI"),JERMAN!E42,
IF(AND($F$7="Bahasa Jerman",$F$8="XII"),JERMAN!I42,
IF(AND($F$7="Bahasa Mandaring",$F$8="X"),MADARIN!A42,
IF(AND($F$7="Bahasa Mandaring",$F$8="XI"),MADARIN!E42,
IF(AND($F$7="Bahasa Mandaring",$F$8="XII"),MADARIN!I42,
IF(AND($F$7="Bahasa Korea",$F$8="X"),KOREA!A42,
IF(AND($F$7="Bahasa Korea",$F$8="XI"),KOREA!E42,
IF(AND($F$7="Bahasa Korea",$F$8="XII"),KOREA!I42,
IF(AND($F$7="Bahasa Arab",$F$8="X"),ARAB!A42,
IF(AND($F$7="Bahasa Arab",$F$8="XI"),ARAB!E42,
IF(AND($F$7="Bahasa Arab",$F$8="XII"),ARAB!I42,
IF(AND($F$7="Bahasa Perancis",$F$8="X"),PERANCIS!A42,
IF(AND($F$7="Bahasa Perancis",$F$8="XI"),PERANCIS!E42,
IF(AND($F$7="Bahasa Perancis",$F$8="XII"),PERANCIS!I42,
IF(AND($F$7="Antropologi",$F$8="X"),ANTRO!A42,
IF(AND($F$7="Antropologi",$F$8="XI"),ANTRO!E42,
IF(AND($F$7="Antropologi",$F$8="XII"),ANTRO!I42
))))))))))))))))))))))</f>
        <v>0</v>
      </c>
      <c r="D55" s="333">
        <f>IF($F$7="","",
IF(AND($F$7="Bahasa Jepang",$F$8="X"),JEPANG!B42,
IF(AND($F$7="Bahasa Jepang",$F$8="XI"),JEPANG!F42,
IF(AND($F$7="Bahasa Jepang",$F$8="XII"),JEPANG!J42,
IF(AND($F$7="Bahasa Jerman",$F$8="X"),JERMAN!B42,
IF(AND($F$7="Bahasa Jerman",$F$8="XI"),JERMAN!F42,
IF(AND($F$7="Bahasa Jerman",$F$8="XII"),JERMAN!J42,
IF(AND($F$7="Bahasa Mandaring",$F$8="X"),MADARIN!B42,
IF(AND($F$7="Bahasa Mandaring",$F$8="XI"),MADARIN!F42,
IF(AND($F$7="Bahasa Mandaring",$F$8="XII"),MADARIN!J42,
IF(AND($F$7="Bahasa Korea",$F$8="X"),KOREA!B42,
IF(AND($F$7="Bahasa Korea",$F$8="XI"),KOREA!F42,
IF(AND($F$7="Bahasa Korea",$F$8="XII"),KOREA!J42,
IF(AND($F$7="Bahasa Arab",$F$8="X"),ARAB!B42,
IF(AND($F$7="Bahasa Arab",$F$8="XI"),ARAB!F42,
IF(AND($F$7="Bahasa Arab",$F$8="XII"),ARAB!J42,
IF(AND($F$7="Bahasa Perancis",$F$8="X"),PERANCIS!B42,
IF(AND($F$7="Bahasa Perancis",$F$8="XI"),PERANCIS!F42,
IF(AND($F$7="Bahasa Perancis",$F$8="XII"),PERANCIS!J42,
IF(AND($F$7="Antropologi",$F$8="X"),ANTRO!B42,
IF(AND($F$7="Antropologi",$F$8="XI"),ANTRO!F42,
IF(AND($F$7="Antropologi",$F$8="XII"),ANTRO!J42
))))))))))))))))))))))</f>
        <v>0</v>
      </c>
      <c r="E55" s="334">
        <f>IF($F$7="","",
IF(AND($F$7="Bahasa Jepang",$F$8="X"),JEPANG!C42,
IF(AND($F$7="Bahasa Jepang",$F$8="XI"),JEPANG!G42,
IF(AND($F$7="Bahasa Jepang",$F$8="XII"),JEPANG!K42,
IF(AND($F$7="Bahasa Jerman",$F$8="X"),JERMAN!C42,
IF(AND($F$7="Bahasa Jerman",$F$8="XI"),JERMAN!G42,
IF(AND($F$7="Bahasa Jerman",$F$8="XII"),JERMAN!K42,
IF(AND($F$7="Bahasa Mandaring",$F$8="X"),MADARIN!C42,
IF(AND($F$7="Bahasa Mandaring",$F$8="XI"),MADARIN!G42,
IF(AND($F$7="Bahasa Mandaring",$F$8="XII"),MADARIN!K42,
IF(AND($F$7="Bahasa Korea",$F$8="X"),KOREA!C42,
IF(AND($F$7="Bahasa Korea",$F$8="XI"),KOREA!G42,
IF(AND($F$7="Bahasa Korea",$F$8="XII"),KOREA!K42,
IF(AND($F$7="Bahasa Arab",$F$8="X"),ARAB!C42,
IF(AND($F$7="Bahasa Arab",$F$8="XI"),ARAB!G42,
IF(AND($F$7="Bahasa Arab",$F$8="XII"),ARAB!K42,
IF(AND($F$7="Bahasa Perancis",$F$8="X"),PERANCIS!C42,
IF(AND($F$7="Bahasa Perancis",$F$8="XI"),PERANCIS!G42,
IF(AND($F$7="Bahasa Perancis",$F$8="XII"),PERANCIS!K42,
IF(AND($F$7="Antropologi",$F$8="X"),ANTRO!C42,
IF(AND($F$7="Antropologi",$F$8="XI"),ANTRO!G42,
IF(AND($F$7="Antropologi",$F$8="XII"),ANTRO!K42
))))))))))))))))))))))</f>
        <v>0</v>
      </c>
      <c r="F55" s="333">
        <f>IF($F$7="","",
IF(AND($F$7="Bahasa Jepang",$F$8="X"),JEPANG!D42,
IF(AND($F$7="Bahasa Jepang",$F$8="XI"),JEPANG!H42,
IF(AND($F$7="Bahasa Jepang",$F$8="XII"),JEPANG!L42,
IF(AND($F$7="Bahasa Jerman",$F$8="X"),JERMAN!D42,
IF(AND($F$7="Bahasa Jerman",$F$8="XI"),JERMAN!H42,
IF(AND($F$7="Bahasa Jerman",$F$8="XII"),JERMAN!L42,
IF(AND($F$7="Bahasa Mandaring",$F$8="X"),MADARIN!D42,
IF(AND($F$7="Bahasa Mandaring",$F$8="XI"),MADARIN!H42,
IF(AND($F$7="Bahasa Mandaring",$F$8="XII"),MADARIN!L42,
IF(AND($F$7="Bahasa Korea",$F$8="X"),KOREA!D42,
IF(AND($F$7="Bahasa Korea",$F$8="XI"),KOREA!H42,
IF(AND($F$7="Bahasa Korea",$F$8="XII"),KOREA!L42,
IF(AND($F$7="Bahasa Arab",$F$8="X"),ARAB!D42,
IF(AND($F$7="Bahasa Arab",$F$8="XI"),ARAB!H42,
IF(AND($F$7="Bahasa Arab",$F$8="XII"),ARAB!L42,
IF(AND($F$7="Bahasa Perancis",$F$8="X"),PERANCIS!D42,
IF(AND($F$7="Bahasa Perancis",$F$8="XI"),PERANCIS!H42,
IF(AND($F$7="Bahasa Perancis",$F$8="XII"),PERANCIS!L42,
IF(AND($F$7="Antropologi",$F$8="X"),ANTRO!D42,
IF(AND($F$7="Antropologi",$F$8="XI"),ANTRO!H42,
IF(AND($F$7="Antropologi",$F$8="XII"),ANTRO!L42
))))))))))))))))))))))</f>
        <v>0</v>
      </c>
      <c r="G55" s="327"/>
      <c r="H55" s="327"/>
      <c r="I55" s="323"/>
      <c r="J55" s="324"/>
      <c r="N55" s="311">
        <v>40</v>
      </c>
      <c r="O55" s="311" t="b">
        <v>0</v>
      </c>
      <c r="P55" s="311">
        <f t="shared" si="5"/>
        <v>0</v>
      </c>
      <c r="Q55" s="311" t="str">
        <f t="shared" si="6"/>
        <v/>
      </c>
      <c r="R55" s="311" t="str">
        <f t="shared" si="7"/>
        <v/>
      </c>
      <c r="S55" s="312" t="str">
        <f t="shared" si="8"/>
        <v/>
      </c>
      <c r="T55" s="311" t="str">
        <f t="shared" si="9"/>
        <v/>
      </c>
      <c r="U55" s="312" t="str">
        <f t="shared" si="10"/>
        <v/>
      </c>
      <c r="V55" s="311" t="str">
        <f>IF(P55=0,"",G55)</f>
        <v/>
      </c>
      <c r="W55" s="311" t="b">
        <v>0</v>
      </c>
      <c r="X55" s="311">
        <f t="shared" si="12"/>
        <v>0</v>
      </c>
      <c r="Y55" s="311" t="str">
        <f t="shared" si="0"/>
        <v/>
      </c>
      <c r="Z55" s="311" t="str">
        <f t="shared" si="1"/>
        <v/>
      </c>
      <c r="AA55" s="312" t="str">
        <f t="shared" si="2"/>
        <v/>
      </c>
      <c r="AB55" s="311" t="str">
        <f t="shared" si="3"/>
        <v/>
      </c>
      <c r="AC55" s="312" t="str">
        <f t="shared" si="4"/>
        <v/>
      </c>
      <c r="AD55" s="311" t="str">
        <f t="shared" si="13"/>
        <v/>
      </c>
    </row>
    <row r="56" spans="2:30" ht="48" customHeight="1" x14ac:dyDescent="0.2"/>
    <row r="57" spans="2:30" ht="15" x14ac:dyDescent="0.2">
      <c r="C57" s="335" t="str">
        <f>IF('DATA AWAL'!$D$13="","","Mengetahui,")</f>
        <v>Mengetahui,</v>
      </c>
      <c r="D57" s="335"/>
      <c r="E57" s="335"/>
      <c r="F57" s="421" t="str">
        <f>IF('DATA AWAL'!$D$11="","",'DATA AWAL'!$D$11&amp;", "&amp;'DATA AWAL'!$D$12)</f>
        <v>Purwokerto, 17 Juli 2017</v>
      </c>
      <c r="G57" s="421"/>
    </row>
    <row r="58" spans="2:30" ht="15" x14ac:dyDescent="0.2">
      <c r="C58" s="421" t="str">
        <f>IF('DATA AWAL'!$D$13="","",'DATA AWAL'!$B$13&amp;" "&amp;'DATA AWAL'!$D$4&amp;" ,")</f>
        <v>KEPALA SEKOLAH SMAN 2 PURWOKERTO ,</v>
      </c>
      <c r="D58" s="421"/>
      <c r="E58" s="421"/>
      <c r="F58" s="421" t="str">
        <f>IF('DATA AWAL'!$B$5="","",'DATA AWAL'!$B$5&amp;" "&amp;'DATA AWAL'!$B$7&amp;" "&amp;'DATA AWAL'!$D$7&amp;",")</f>
        <v>GURU MATA PELAJARAN Antropologi,</v>
      </c>
      <c r="G58" s="421"/>
    </row>
    <row r="59" spans="2:30" ht="15" x14ac:dyDescent="0.2">
      <c r="C59" s="335"/>
      <c r="D59" s="335"/>
      <c r="E59" s="335"/>
      <c r="F59" s="421"/>
      <c r="G59" s="421"/>
    </row>
    <row r="60" spans="2:30" ht="15" x14ac:dyDescent="0.2">
      <c r="C60" s="335"/>
      <c r="D60" s="335"/>
      <c r="E60" s="335"/>
      <c r="F60" s="421"/>
      <c r="G60" s="421"/>
    </row>
    <row r="61" spans="2:30" ht="15" x14ac:dyDescent="0.2">
      <c r="C61" s="335"/>
      <c r="D61" s="335"/>
      <c r="E61" s="335"/>
      <c r="F61" s="421"/>
      <c r="G61" s="421"/>
    </row>
    <row r="62" spans="2:30" ht="15" x14ac:dyDescent="0.2">
      <c r="C62" s="335" t="str">
        <f>IF('DATA AWAL'!$D$13="","",'DATA AWAL'!$D$13)</f>
        <v>Drs. H. TOHAR, M.Si</v>
      </c>
      <c r="D62" s="335"/>
      <c r="E62" s="335"/>
      <c r="F62" s="421" t="str">
        <f>IF('DATA AWAL'!$D$5="","",'DATA AWAL'!$D$5)</f>
        <v>LANGGENG HADI P.</v>
      </c>
      <c r="G62" s="421"/>
    </row>
    <row r="63" spans="2:30" ht="15" x14ac:dyDescent="0.2">
      <c r="C63" s="335" t="str">
        <f>IF('DATA AWAL'!$D$14="","",'DATA AWAL'!$B$14&amp;". "&amp;'DATA AWAL'!$D$14)</f>
        <v>NIP. 196307101994121002</v>
      </c>
      <c r="D63" s="335"/>
      <c r="E63" s="335"/>
      <c r="F63" s="421" t="str">
        <f>IF('DATA AWAL'!$D$6="","",'DATA AWAL'!$B$6&amp;". "&amp;'DATA AWAL'!$D$6)</f>
        <v>NIP. 196906281992031006</v>
      </c>
      <c r="G63" s="421"/>
    </row>
  </sheetData>
  <mergeCells count="24">
    <mergeCell ref="F62:G62"/>
    <mergeCell ref="F63:G63"/>
    <mergeCell ref="F57:G57"/>
    <mergeCell ref="C58:E58"/>
    <mergeCell ref="F58:G58"/>
    <mergeCell ref="F59:G59"/>
    <mergeCell ref="F60:G60"/>
    <mergeCell ref="F61:G61"/>
    <mergeCell ref="O15:V15"/>
    <mergeCell ref="W15:AD15"/>
    <mergeCell ref="C2:J2"/>
    <mergeCell ref="F4:I4"/>
    <mergeCell ref="F5:I5"/>
    <mergeCell ref="F6:I6"/>
    <mergeCell ref="F8:I8"/>
    <mergeCell ref="F11:J11"/>
    <mergeCell ref="F12:J12"/>
    <mergeCell ref="B14:B15"/>
    <mergeCell ref="E14:F15"/>
    <mergeCell ref="C14:D15"/>
    <mergeCell ref="I14:J14"/>
    <mergeCell ref="F9:I9"/>
    <mergeCell ref="F10:I10"/>
    <mergeCell ref="G14:H14"/>
  </mergeCells>
  <conditionalFormatting sqref="J16 J18 J20 J22 J24 J26 J28 J30 J32 J34 J36 J38 J40 J42 J44 J46 J48 J50 J52 J54">
    <cfRule type="expression" dxfId="9" priority="272" stopIfTrue="1">
      <formula>NOT(ISERROR(SEARCH("",#REF!)))</formula>
    </cfRule>
  </conditionalFormatting>
  <conditionalFormatting sqref="G18:J18 G20:J20 G22:J22 G24:J24 G26:J26 G28:J28 G30:J30 G32:J32 G34:J34 G36:J36 G38:J38 G40:J40 G42:J42 G44:J44 G46:J46 G48:J48 G50:J50 G52:J52 G54:J54 C16:J16 C17:F55">
    <cfRule type="expression" dxfId="8" priority="439" stopIfTrue="1">
      <formula>NOT(ISERROR(SEARCH("",#REF!)))</formula>
    </cfRule>
  </conditionalFormatting>
  <conditionalFormatting sqref="B16">
    <cfRule type="expression" dxfId="7" priority="7" stopIfTrue="1">
      <formula>NOT(ISERROR(SEARCH("",#REF!)))</formula>
    </cfRule>
  </conditionalFormatting>
  <conditionalFormatting sqref="G18:J18 G20:J20 G22:J22 G24:J24 G26:J26 G28:J28 G30:J30 G32:J32 G34:J34 G36:J36 G38:J38 G40:J40 G42:J42 G44:J44 G46:J46 G48:J48 G50:J50 G52:J52 G54:J54 C16:J16 C17:F55">
    <cfRule type="expression" dxfId="6" priority="491" stopIfTrue="1">
      <formula>NOT(ISERROR(SEARCH("",#REF!)))</formula>
    </cfRule>
  </conditionalFormatting>
  <conditionalFormatting sqref="B17:B55">
    <cfRule type="expression" dxfId="5" priority="1" stopIfTrue="1">
      <formula>NOT(ISERROR(SEARCH("",#REF!)))</formula>
    </cfRule>
  </conditionalFormatting>
  <conditionalFormatting sqref="B17:B55">
    <cfRule type="expression" dxfId="4" priority="2" stopIfTrue="1">
      <formula>NOT(ISERROR(SEARCH("",#REF!)))</formula>
    </cfRule>
  </conditionalFormatting>
  <pageMargins left="0.70866141732283472" right="0.70866141732283472" top="0.74803149606299213" bottom="0.74803149606299213" header="0.31496062992125984" footer="0.31496062992125984"/>
  <pageSetup paperSize="9" scale="55"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180975</xdr:colOff>
                    <xdr:row>15</xdr:row>
                    <xdr:rowOff>323850</xdr:rowOff>
                  </from>
                  <to>
                    <xdr:col>7</xdr:col>
                    <xdr:colOff>361950</xdr:colOff>
                    <xdr:row>15</xdr:row>
                    <xdr:rowOff>666750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xdr:col>
                    <xdr:colOff>190500</xdr:colOff>
                    <xdr:row>15</xdr:row>
                    <xdr:rowOff>323850</xdr:rowOff>
                  </from>
                  <to>
                    <xdr:col>9</xdr:col>
                    <xdr:colOff>381000</xdr:colOff>
                    <xdr:row>15</xdr:row>
                    <xdr:rowOff>666750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7</xdr:col>
                    <xdr:colOff>180975</xdr:colOff>
                    <xdr:row>16</xdr:row>
                    <xdr:rowOff>276225</xdr:rowOff>
                  </from>
                  <to>
                    <xdr:col>7</xdr:col>
                    <xdr:colOff>361950</xdr:colOff>
                    <xdr:row>16</xdr:row>
                    <xdr:rowOff>619125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9</xdr:col>
                    <xdr:colOff>190500</xdr:colOff>
                    <xdr:row>16</xdr:row>
                    <xdr:rowOff>276225</xdr:rowOff>
                  </from>
                  <to>
                    <xdr:col>9</xdr:col>
                    <xdr:colOff>381000</xdr:colOff>
                    <xdr:row>16</xdr:row>
                    <xdr:rowOff>619125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180975</xdr:colOff>
                    <xdr:row>17</xdr:row>
                    <xdr:rowOff>266700</xdr:rowOff>
                  </from>
                  <to>
                    <xdr:col>7</xdr:col>
                    <xdr:colOff>361950</xdr:colOff>
                    <xdr:row>17</xdr:row>
                    <xdr:rowOff>600075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9</xdr:col>
                    <xdr:colOff>190500</xdr:colOff>
                    <xdr:row>17</xdr:row>
                    <xdr:rowOff>266700</xdr:rowOff>
                  </from>
                  <to>
                    <xdr:col>9</xdr:col>
                    <xdr:colOff>381000</xdr:colOff>
                    <xdr:row>17</xdr:row>
                    <xdr:rowOff>600075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7</xdr:col>
                    <xdr:colOff>180975</xdr:colOff>
                    <xdr:row>18</xdr:row>
                    <xdr:rowOff>238125</xdr:rowOff>
                  </from>
                  <to>
                    <xdr:col>7</xdr:col>
                    <xdr:colOff>361950</xdr:colOff>
                    <xdr:row>18</xdr:row>
                    <xdr:rowOff>590550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9</xdr:col>
                    <xdr:colOff>190500</xdr:colOff>
                    <xdr:row>18</xdr:row>
                    <xdr:rowOff>238125</xdr:rowOff>
                  </from>
                  <to>
                    <xdr:col>9</xdr:col>
                    <xdr:colOff>381000</xdr:colOff>
                    <xdr:row>18</xdr:row>
                    <xdr:rowOff>590550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7</xdr:col>
                    <xdr:colOff>180975</xdr:colOff>
                    <xdr:row>19</xdr:row>
                    <xdr:rowOff>257175</xdr:rowOff>
                  </from>
                  <to>
                    <xdr:col>7</xdr:col>
                    <xdr:colOff>361950</xdr:colOff>
                    <xdr:row>19</xdr:row>
                    <xdr:rowOff>600075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9</xdr:col>
                    <xdr:colOff>190500</xdr:colOff>
                    <xdr:row>19</xdr:row>
                    <xdr:rowOff>257175</xdr:rowOff>
                  </from>
                  <to>
                    <xdr:col>9</xdr:col>
                    <xdr:colOff>381000</xdr:colOff>
                    <xdr:row>19</xdr:row>
                    <xdr:rowOff>600075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7</xdr:col>
                    <xdr:colOff>180975</xdr:colOff>
                    <xdr:row>20</xdr:row>
                    <xdr:rowOff>238125</xdr:rowOff>
                  </from>
                  <to>
                    <xdr:col>7</xdr:col>
                    <xdr:colOff>361950</xdr:colOff>
                    <xdr:row>20</xdr:row>
                    <xdr:rowOff>590550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190500</xdr:colOff>
                    <xdr:row>20</xdr:row>
                    <xdr:rowOff>238125</xdr:rowOff>
                  </from>
                  <to>
                    <xdr:col>9</xdr:col>
                    <xdr:colOff>381000</xdr:colOff>
                    <xdr:row>20</xdr:row>
                    <xdr:rowOff>590550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7</xdr:col>
                    <xdr:colOff>180975</xdr:colOff>
                    <xdr:row>21</xdr:row>
                    <xdr:rowOff>323850</xdr:rowOff>
                  </from>
                  <to>
                    <xdr:col>7</xdr:col>
                    <xdr:colOff>361950</xdr:colOff>
                    <xdr:row>21</xdr:row>
                    <xdr:rowOff>666750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9</xdr:col>
                    <xdr:colOff>190500</xdr:colOff>
                    <xdr:row>21</xdr:row>
                    <xdr:rowOff>323850</xdr:rowOff>
                  </from>
                  <to>
                    <xdr:col>9</xdr:col>
                    <xdr:colOff>381000</xdr:colOff>
                    <xdr:row>21</xdr:row>
                    <xdr:rowOff>666750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7</xdr:col>
                    <xdr:colOff>180975</xdr:colOff>
                    <xdr:row>22</xdr:row>
                    <xdr:rowOff>314325</xdr:rowOff>
                  </from>
                  <to>
                    <xdr:col>7</xdr:col>
                    <xdr:colOff>361950</xdr:colOff>
                    <xdr:row>22</xdr:row>
                    <xdr:rowOff>647700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190500</xdr:colOff>
                    <xdr:row>22</xdr:row>
                    <xdr:rowOff>314325</xdr:rowOff>
                  </from>
                  <to>
                    <xdr:col>9</xdr:col>
                    <xdr:colOff>381000</xdr:colOff>
                    <xdr:row>22</xdr:row>
                    <xdr:rowOff>647700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7</xdr:col>
                    <xdr:colOff>180975</xdr:colOff>
                    <xdr:row>23</xdr:row>
                    <xdr:rowOff>285750</xdr:rowOff>
                  </from>
                  <to>
                    <xdr:col>7</xdr:col>
                    <xdr:colOff>361950</xdr:colOff>
                    <xdr:row>23</xdr:row>
                    <xdr:rowOff>638175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9</xdr:col>
                    <xdr:colOff>190500</xdr:colOff>
                    <xdr:row>23</xdr:row>
                    <xdr:rowOff>285750</xdr:rowOff>
                  </from>
                  <to>
                    <xdr:col>9</xdr:col>
                    <xdr:colOff>381000</xdr:colOff>
                    <xdr:row>23</xdr:row>
                    <xdr:rowOff>638175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7</xdr:col>
                    <xdr:colOff>180975</xdr:colOff>
                    <xdr:row>24</xdr:row>
                    <xdr:rowOff>304800</xdr:rowOff>
                  </from>
                  <to>
                    <xdr:col>7</xdr:col>
                    <xdr:colOff>361950</xdr:colOff>
                    <xdr:row>24</xdr:row>
                    <xdr:rowOff>647700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9</xdr:col>
                    <xdr:colOff>190500</xdr:colOff>
                    <xdr:row>24</xdr:row>
                    <xdr:rowOff>304800</xdr:rowOff>
                  </from>
                  <to>
                    <xdr:col>9</xdr:col>
                    <xdr:colOff>381000</xdr:colOff>
                    <xdr:row>24</xdr:row>
                    <xdr:rowOff>647700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7</xdr:col>
                    <xdr:colOff>180975</xdr:colOff>
                    <xdr:row>25</xdr:row>
                    <xdr:rowOff>257175</xdr:rowOff>
                  </from>
                  <to>
                    <xdr:col>7</xdr:col>
                    <xdr:colOff>361950</xdr:colOff>
                    <xdr:row>25</xdr:row>
                    <xdr:rowOff>600075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9</xdr:col>
                    <xdr:colOff>190500</xdr:colOff>
                    <xdr:row>25</xdr:row>
                    <xdr:rowOff>257175</xdr:rowOff>
                  </from>
                  <to>
                    <xdr:col>9</xdr:col>
                    <xdr:colOff>381000</xdr:colOff>
                    <xdr:row>25</xdr:row>
                    <xdr:rowOff>600075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7</xdr:col>
                    <xdr:colOff>180975</xdr:colOff>
                    <xdr:row>26</xdr:row>
                    <xdr:rowOff>342900</xdr:rowOff>
                  </from>
                  <to>
                    <xdr:col>7</xdr:col>
                    <xdr:colOff>361950</xdr:colOff>
                    <xdr:row>26</xdr:row>
                    <xdr:rowOff>685800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9</xdr:col>
                    <xdr:colOff>190500</xdr:colOff>
                    <xdr:row>26</xdr:row>
                    <xdr:rowOff>342900</xdr:rowOff>
                  </from>
                  <to>
                    <xdr:col>9</xdr:col>
                    <xdr:colOff>381000</xdr:colOff>
                    <xdr:row>26</xdr:row>
                    <xdr:rowOff>685800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7</xdr:col>
                    <xdr:colOff>180975</xdr:colOff>
                    <xdr:row>27</xdr:row>
                    <xdr:rowOff>333375</xdr:rowOff>
                  </from>
                  <to>
                    <xdr:col>7</xdr:col>
                    <xdr:colOff>361950</xdr:colOff>
                    <xdr:row>27</xdr:row>
                    <xdr:rowOff>685800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9</xdr:col>
                    <xdr:colOff>190500</xdr:colOff>
                    <xdr:row>27</xdr:row>
                    <xdr:rowOff>333375</xdr:rowOff>
                  </from>
                  <to>
                    <xdr:col>9</xdr:col>
                    <xdr:colOff>381000</xdr:colOff>
                    <xdr:row>27</xdr:row>
                    <xdr:rowOff>685800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7</xdr:col>
                    <xdr:colOff>180975</xdr:colOff>
                    <xdr:row>28</xdr:row>
                    <xdr:rowOff>304800</xdr:rowOff>
                  </from>
                  <to>
                    <xdr:col>7</xdr:col>
                    <xdr:colOff>361950</xdr:colOff>
                    <xdr:row>28</xdr:row>
                    <xdr:rowOff>647700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9</xdr:col>
                    <xdr:colOff>190500</xdr:colOff>
                    <xdr:row>28</xdr:row>
                    <xdr:rowOff>304800</xdr:rowOff>
                  </from>
                  <to>
                    <xdr:col>9</xdr:col>
                    <xdr:colOff>381000</xdr:colOff>
                    <xdr:row>28</xdr:row>
                    <xdr:rowOff>647700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7</xdr:col>
                    <xdr:colOff>180975</xdr:colOff>
                    <xdr:row>29</xdr:row>
                    <xdr:rowOff>323850</xdr:rowOff>
                  </from>
                  <to>
                    <xdr:col>7</xdr:col>
                    <xdr:colOff>361950</xdr:colOff>
                    <xdr:row>29</xdr:row>
                    <xdr:rowOff>666750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9</xdr:col>
                    <xdr:colOff>190500</xdr:colOff>
                    <xdr:row>29</xdr:row>
                    <xdr:rowOff>323850</xdr:rowOff>
                  </from>
                  <to>
                    <xdr:col>9</xdr:col>
                    <xdr:colOff>381000</xdr:colOff>
                    <xdr:row>29</xdr:row>
                    <xdr:rowOff>666750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7</xdr:col>
                    <xdr:colOff>180975</xdr:colOff>
                    <xdr:row>30</xdr:row>
                    <xdr:rowOff>285750</xdr:rowOff>
                  </from>
                  <to>
                    <xdr:col>7</xdr:col>
                    <xdr:colOff>361950</xdr:colOff>
                    <xdr:row>30</xdr:row>
                    <xdr:rowOff>638175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9</xdr:col>
                    <xdr:colOff>190500</xdr:colOff>
                    <xdr:row>30</xdr:row>
                    <xdr:rowOff>285750</xdr:rowOff>
                  </from>
                  <to>
                    <xdr:col>9</xdr:col>
                    <xdr:colOff>381000</xdr:colOff>
                    <xdr:row>30</xdr:row>
                    <xdr:rowOff>638175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7</xdr:col>
                    <xdr:colOff>180975</xdr:colOff>
                    <xdr:row>31</xdr:row>
                    <xdr:rowOff>371475</xdr:rowOff>
                  </from>
                  <to>
                    <xdr:col>7</xdr:col>
                    <xdr:colOff>361950</xdr:colOff>
                    <xdr:row>31</xdr:row>
                    <xdr:rowOff>714375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9</xdr:col>
                    <xdr:colOff>190500</xdr:colOff>
                    <xdr:row>31</xdr:row>
                    <xdr:rowOff>371475</xdr:rowOff>
                  </from>
                  <to>
                    <xdr:col>9</xdr:col>
                    <xdr:colOff>381000</xdr:colOff>
                    <xdr:row>31</xdr:row>
                    <xdr:rowOff>714375</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7</xdr:col>
                    <xdr:colOff>180975</xdr:colOff>
                    <xdr:row>32</xdr:row>
                    <xdr:rowOff>361950</xdr:rowOff>
                  </from>
                  <to>
                    <xdr:col>7</xdr:col>
                    <xdr:colOff>361950</xdr:colOff>
                    <xdr:row>32</xdr:row>
                    <xdr:rowOff>695325</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9</xdr:col>
                    <xdr:colOff>190500</xdr:colOff>
                    <xdr:row>32</xdr:row>
                    <xdr:rowOff>361950</xdr:rowOff>
                  </from>
                  <to>
                    <xdr:col>9</xdr:col>
                    <xdr:colOff>381000</xdr:colOff>
                    <xdr:row>32</xdr:row>
                    <xdr:rowOff>695325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7</xdr:col>
                    <xdr:colOff>180975</xdr:colOff>
                    <xdr:row>33</xdr:row>
                    <xdr:rowOff>333375</xdr:rowOff>
                  </from>
                  <to>
                    <xdr:col>7</xdr:col>
                    <xdr:colOff>361950</xdr:colOff>
                    <xdr:row>33</xdr:row>
                    <xdr:rowOff>685800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9</xdr:col>
                    <xdr:colOff>190500</xdr:colOff>
                    <xdr:row>33</xdr:row>
                    <xdr:rowOff>333375</xdr:rowOff>
                  </from>
                  <to>
                    <xdr:col>9</xdr:col>
                    <xdr:colOff>381000</xdr:colOff>
                    <xdr:row>33</xdr:row>
                    <xdr:rowOff>685800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7</xdr:col>
                    <xdr:colOff>180975</xdr:colOff>
                    <xdr:row>34</xdr:row>
                    <xdr:rowOff>352425</xdr:rowOff>
                  </from>
                  <to>
                    <xdr:col>7</xdr:col>
                    <xdr:colOff>361950</xdr:colOff>
                    <xdr:row>34</xdr:row>
                    <xdr:rowOff>695325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9</xdr:col>
                    <xdr:colOff>190500</xdr:colOff>
                    <xdr:row>34</xdr:row>
                    <xdr:rowOff>352425</xdr:rowOff>
                  </from>
                  <to>
                    <xdr:col>9</xdr:col>
                    <xdr:colOff>381000</xdr:colOff>
                    <xdr:row>34</xdr:row>
                    <xdr:rowOff>695325</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7</xdr:col>
                    <xdr:colOff>180975</xdr:colOff>
                    <xdr:row>35</xdr:row>
                    <xdr:rowOff>285750</xdr:rowOff>
                  </from>
                  <to>
                    <xdr:col>7</xdr:col>
                    <xdr:colOff>361950</xdr:colOff>
                    <xdr:row>35</xdr:row>
                    <xdr:rowOff>638175</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9</xdr:col>
                    <xdr:colOff>190500</xdr:colOff>
                    <xdr:row>35</xdr:row>
                    <xdr:rowOff>285750</xdr:rowOff>
                  </from>
                  <to>
                    <xdr:col>9</xdr:col>
                    <xdr:colOff>381000</xdr:colOff>
                    <xdr:row>35</xdr:row>
                    <xdr:rowOff>638175</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7</xdr:col>
                    <xdr:colOff>180975</xdr:colOff>
                    <xdr:row>36</xdr:row>
                    <xdr:rowOff>371475</xdr:rowOff>
                  </from>
                  <to>
                    <xdr:col>7</xdr:col>
                    <xdr:colOff>361950</xdr:colOff>
                    <xdr:row>36</xdr:row>
                    <xdr:rowOff>714375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9</xdr:col>
                    <xdr:colOff>190500</xdr:colOff>
                    <xdr:row>36</xdr:row>
                    <xdr:rowOff>371475</xdr:rowOff>
                  </from>
                  <to>
                    <xdr:col>9</xdr:col>
                    <xdr:colOff>381000</xdr:colOff>
                    <xdr:row>36</xdr:row>
                    <xdr:rowOff>714375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7</xdr:col>
                    <xdr:colOff>180975</xdr:colOff>
                    <xdr:row>37</xdr:row>
                    <xdr:rowOff>361950</xdr:rowOff>
                  </from>
                  <to>
                    <xdr:col>7</xdr:col>
                    <xdr:colOff>361950</xdr:colOff>
                    <xdr:row>37</xdr:row>
                    <xdr:rowOff>695325</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9</xdr:col>
                    <xdr:colOff>190500</xdr:colOff>
                    <xdr:row>37</xdr:row>
                    <xdr:rowOff>361950</xdr:rowOff>
                  </from>
                  <to>
                    <xdr:col>9</xdr:col>
                    <xdr:colOff>381000</xdr:colOff>
                    <xdr:row>37</xdr:row>
                    <xdr:rowOff>695325</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7</xdr:col>
                    <xdr:colOff>180975</xdr:colOff>
                    <xdr:row>38</xdr:row>
                    <xdr:rowOff>333375</xdr:rowOff>
                  </from>
                  <to>
                    <xdr:col>7</xdr:col>
                    <xdr:colOff>361950</xdr:colOff>
                    <xdr:row>38</xdr:row>
                    <xdr:rowOff>685800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9</xdr:col>
                    <xdr:colOff>190500</xdr:colOff>
                    <xdr:row>38</xdr:row>
                    <xdr:rowOff>333375</xdr:rowOff>
                  </from>
                  <to>
                    <xdr:col>9</xdr:col>
                    <xdr:colOff>381000</xdr:colOff>
                    <xdr:row>38</xdr:row>
                    <xdr:rowOff>685800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7</xdr:col>
                    <xdr:colOff>180975</xdr:colOff>
                    <xdr:row>39</xdr:row>
                    <xdr:rowOff>352425</xdr:rowOff>
                  </from>
                  <to>
                    <xdr:col>7</xdr:col>
                    <xdr:colOff>361950</xdr:colOff>
                    <xdr:row>39</xdr:row>
                    <xdr:rowOff>695325</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9</xdr:col>
                    <xdr:colOff>190500</xdr:colOff>
                    <xdr:row>39</xdr:row>
                    <xdr:rowOff>352425</xdr:rowOff>
                  </from>
                  <to>
                    <xdr:col>9</xdr:col>
                    <xdr:colOff>381000</xdr:colOff>
                    <xdr:row>39</xdr:row>
                    <xdr:rowOff>695325</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7</xdr:col>
                    <xdr:colOff>180975</xdr:colOff>
                    <xdr:row>40</xdr:row>
                    <xdr:rowOff>209550</xdr:rowOff>
                  </from>
                  <to>
                    <xdr:col>7</xdr:col>
                    <xdr:colOff>361950</xdr:colOff>
                    <xdr:row>40</xdr:row>
                    <xdr:rowOff>552450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9</xdr:col>
                    <xdr:colOff>190500</xdr:colOff>
                    <xdr:row>40</xdr:row>
                    <xdr:rowOff>209550</xdr:rowOff>
                  </from>
                  <to>
                    <xdr:col>9</xdr:col>
                    <xdr:colOff>381000</xdr:colOff>
                    <xdr:row>40</xdr:row>
                    <xdr:rowOff>552450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7</xdr:col>
                    <xdr:colOff>180975</xdr:colOff>
                    <xdr:row>41</xdr:row>
                    <xdr:rowOff>295275</xdr:rowOff>
                  </from>
                  <to>
                    <xdr:col>7</xdr:col>
                    <xdr:colOff>361950</xdr:colOff>
                    <xdr:row>41</xdr:row>
                    <xdr:rowOff>638175</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9</xdr:col>
                    <xdr:colOff>190500</xdr:colOff>
                    <xdr:row>41</xdr:row>
                    <xdr:rowOff>295275</xdr:rowOff>
                  </from>
                  <to>
                    <xdr:col>9</xdr:col>
                    <xdr:colOff>381000</xdr:colOff>
                    <xdr:row>41</xdr:row>
                    <xdr:rowOff>638175</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7</xdr:col>
                    <xdr:colOff>180975</xdr:colOff>
                    <xdr:row>42</xdr:row>
                    <xdr:rowOff>285750</xdr:rowOff>
                  </from>
                  <to>
                    <xdr:col>7</xdr:col>
                    <xdr:colOff>361950</xdr:colOff>
                    <xdr:row>42</xdr:row>
                    <xdr:rowOff>638175</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9</xdr:col>
                    <xdr:colOff>190500</xdr:colOff>
                    <xdr:row>42</xdr:row>
                    <xdr:rowOff>285750</xdr:rowOff>
                  </from>
                  <to>
                    <xdr:col>9</xdr:col>
                    <xdr:colOff>381000</xdr:colOff>
                    <xdr:row>42</xdr:row>
                    <xdr:rowOff>638175</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7</xdr:col>
                    <xdr:colOff>180975</xdr:colOff>
                    <xdr:row>43</xdr:row>
                    <xdr:rowOff>257175</xdr:rowOff>
                  </from>
                  <to>
                    <xdr:col>7</xdr:col>
                    <xdr:colOff>361950</xdr:colOff>
                    <xdr:row>43</xdr:row>
                    <xdr:rowOff>600075</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9</xdr:col>
                    <xdr:colOff>190500</xdr:colOff>
                    <xdr:row>43</xdr:row>
                    <xdr:rowOff>257175</xdr:rowOff>
                  </from>
                  <to>
                    <xdr:col>9</xdr:col>
                    <xdr:colOff>381000</xdr:colOff>
                    <xdr:row>43</xdr:row>
                    <xdr:rowOff>600075</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7</xdr:col>
                    <xdr:colOff>180975</xdr:colOff>
                    <xdr:row>44</xdr:row>
                    <xdr:rowOff>276225</xdr:rowOff>
                  </from>
                  <to>
                    <xdr:col>7</xdr:col>
                    <xdr:colOff>361950</xdr:colOff>
                    <xdr:row>44</xdr:row>
                    <xdr:rowOff>619125</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9</xdr:col>
                    <xdr:colOff>190500</xdr:colOff>
                    <xdr:row>44</xdr:row>
                    <xdr:rowOff>276225</xdr:rowOff>
                  </from>
                  <to>
                    <xdr:col>9</xdr:col>
                    <xdr:colOff>381000</xdr:colOff>
                    <xdr:row>44</xdr:row>
                    <xdr:rowOff>619125</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7</xdr:col>
                    <xdr:colOff>180975</xdr:colOff>
                    <xdr:row>45</xdr:row>
                    <xdr:rowOff>247650</xdr:rowOff>
                  </from>
                  <to>
                    <xdr:col>7</xdr:col>
                    <xdr:colOff>361950</xdr:colOff>
                    <xdr:row>45</xdr:row>
                    <xdr:rowOff>590550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9</xdr:col>
                    <xdr:colOff>190500</xdr:colOff>
                    <xdr:row>45</xdr:row>
                    <xdr:rowOff>247650</xdr:rowOff>
                  </from>
                  <to>
                    <xdr:col>9</xdr:col>
                    <xdr:colOff>381000</xdr:colOff>
                    <xdr:row>45</xdr:row>
                    <xdr:rowOff>590550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7</xdr:col>
                    <xdr:colOff>180975</xdr:colOff>
                    <xdr:row>46</xdr:row>
                    <xdr:rowOff>333375</xdr:rowOff>
                  </from>
                  <to>
                    <xdr:col>7</xdr:col>
                    <xdr:colOff>361950</xdr:colOff>
                    <xdr:row>46</xdr:row>
                    <xdr:rowOff>685800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9</xdr:col>
                    <xdr:colOff>190500</xdr:colOff>
                    <xdr:row>46</xdr:row>
                    <xdr:rowOff>333375</xdr:rowOff>
                  </from>
                  <to>
                    <xdr:col>9</xdr:col>
                    <xdr:colOff>381000</xdr:colOff>
                    <xdr:row>46</xdr:row>
                    <xdr:rowOff>685800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7</xdr:col>
                    <xdr:colOff>180975</xdr:colOff>
                    <xdr:row>47</xdr:row>
                    <xdr:rowOff>323850</xdr:rowOff>
                  </from>
                  <to>
                    <xdr:col>7</xdr:col>
                    <xdr:colOff>361950</xdr:colOff>
                    <xdr:row>47</xdr:row>
                    <xdr:rowOff>666750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9</xdr:col>
                    <xdr:colOff>190500</xdr:colOff>
                    <xdr:row>47</xdr:row>
                    <xdr:rowOff>323850</xdr:rowOff>
                  </from>
                  <to>
                    <xdr:col>9</xdr:col>
                    <xdr:colOff>381000</xdr:colOff>
                    <xdr:row>47</xdr:row>
                    <xdr:rowOff>666750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7</xdr:col>
                    <xdr:colOff>180975</xdr:colOff>
                    <xdr:row>48</xdr:row>
                    <xdr:rowOff>295275</xdr:rowOff>
                  </from>
                  <to>
                    <xdr:col>7</xdr:col>
                    <xdr:colOff>361950</xdr:colOff>
                    <xdr:row>48</xdr:row>
                    <xdr:rowOff>638175</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9</xdr:col>
                    <xdr:colOff>190500</xdr:colOff>
                    <xdr:row>48</xdr:row>
                    <xdr:rowOff>295275</xdr:rowOff>
                  </from>
                  <to>
                    <xdr:col>9</xdr:col>
                    <xdr:colOff>381000</xdr:colOff>
                    <xdr:row>48</xdr:row>
                    <xdr:rowOff>638175</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7</xdr:col>
                    <xdr:colOff>180975</xdr:colOff>
                    <xdr:row>49</xdr:row>
                    <xdr:rowOff>314325</xdr:rowOff>
                  </from>
                  <to>
                    <xdr:col>7</xdr:col>
                    <xdr:colOff>361950</xdr:colOff>
                    <xdr:row>49</xdr:row>
                    <xdr:rowOff>647700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9</xdr:col>
                    <xdr:colOff>190500</xdr:colOff>
                    <xdr:row>49</xdr:row>
                    <xdr:rowOff>314325</xdr:rowOff>
                  </from>
                  <to>
                    <xdr:col>9</xdr:col>
                    <xdr:colOff>381000</xdr:colOff>
                    <xdr:row>49</xdr:row>
                    <xdr:rowOff>647700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7</xdr:col>
                    <xdr:colOff>180975</xdr:colOff>
                    <xdr:row>50</xdr:row>
                    <xdr:rowOff>266700</xdr:rowOff>
                  </from>
                  <to>
                    <xdr:col>7</xdr:col>
                    <xdr:colOff>361950</xdr:colOff>
                    <xdr:row>50</xdr:row>
                    <xdr:rowOff>600075</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9</xdr:col>
                    <xdr:colOff>190500</xdr:colOff>
                    <xdr:row>50</xdr:row>
                    <xdr:rowOff>266700</xdr:rowOff>
                  </from>
                  <to>
                    <xdr:col>9</xdr:col>
                    <xdr:colOff>381000</xdr:colOff>
                    <xdr:row>50</xdr:row>
                    <xdr:rowOff>600075</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7</xdr:col>
                    <xdr:colOff>180975</xdr:colOff>
                    <xdr:row>51</xdr:row>
                    <xdr:rowOff>352425</xdr:rowOff>
                  </from>
                  <to>
                    <xdr:col>7</xdr:col>
                    <xdr:colOff>361950</xdr:colOff>
                    <xdr:row>51</xdr:row>
                    <xdr:rowOff>695325</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9</xdr:col>
                    <xdr:colOff>190500</xdr:colOff>
                    <xdr:row>51</xdr:row>
                    <xdr:rowOff>352425</xdr:rowOff>
                  </from>
                  <to>
                    <xdr:col>9</xdr:col>
                    <xdr:colOff>381000</xdr:colOff>
                    <xdr:row>51</xdr:row>
                    <xdr:rowOff>695325</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7</xdr:col>
                    <xdr:colOff>180975</xdr:colOff>
                    <xdr:row>52</xdr:row>
                    <xdr:rowOff>342900</xdr:rowOff>
                  </from>
                  <to>
                    <xdr:col>7</xdr:col>
                    <xdr:colOff>361950</xdr:colOff>
                    <xdr:row>52</xdr:row>
                    <xdr:rowOff>685800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9</xdr:col>
                    <xdr:colOff>190500</xdr:colOff>
                    <xdr:row>52</xdr:row>
                    <xdr:rowOff>342900</xdr:rowOff>
                  </from>
                  <to>
                    <xdr:col>9</xdr:col>
                    <xdr:colOff>381000</xdr:colOff>
                    <xdr:row>52</xdr:row>
                    <xdr:rowOff>685800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7</xdr:col>
                    <xdr:colOff>180975</xdr:colOff>
                    <xdr:row>53</xdr:row>
                    <xdr:rowOff>314325</xdr:rowOff>
                  </from>
                  <to>
                    <xdr:col>7</xdr:col>
                    <xdr:colOff>361950</xdr:colOff>
                    <xdr:row>53</xdr:row>
                    <xdr:rowOff>647700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9</xdr:col>
                    <xdr:colOff>190500</xdr:colOff>
                    <xdr:row>53</xdr:row>
                    <xdr:rowOff>314325</xdr:rowOff>
                  </from>
                  <to>
                    <xdr:col>9</xdr:col>
                    <xdr:colOff>381000</xdr:colOff>
                    <xdr:row>53</xdr:row>
                    <xdr:rowOff>647700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7</xdr:col>
                    <xdr:colOff>180975</xdr:colOff>
                    <xdr:row>54</xdr:row>
                    <xdr:rowOff>333375</xdr:rowOff>
                  </from>
                  <to>
                    <xdr:col>7</xdr:col>
                    <xdr:colOff>361950</xdr:colOff>
                    <xdr:row>54</xdr:row>
                    <xdr:rowOff>685800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9</xdr:col>
                    <xdr:colOff>190500</xdr:colOff>
                    <xdr:row>54</xdr:row>
                    <xdr:rowOff>333375</xdr:rowOff>
                  </from>
                  <to>
                    <xdr:col>9</xdr:col>
                    <xdr:colOff>381000</xdr:colOff>
                    <xdr:row>54</xdr:row>
                    <xdr:rowOff>685800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2:CN61"/>
  <sheetViews>
    <sheetView showGridLines="0" showRowColHeaders="0" zoomScaleNormal="100" zoomScaleSheetLayoutView="100" workbookViewId="0">
      <selection activeCell="H21" sqref="H21"/>
    </sheetView>
  </sheetViews>
  <sheetFormatPr defaultColWidth="0" defaultRowHeight="12.75" x14ac:dyDescent="0.2"/>
  <cols>
    <col min="1" max="1" width="9.5703125" customWidth="1"/>
    <col min="2" max="3" width="4.85546875" customWidth="1"/>
    <col min="4" max="4" width="31.85546875" customWidth="1"/>
    <col min="5" max="5" width="4.140625" customWidth="1"/>
    <col min="6" max="6" width="31.85546875" customWidth="1"/>
    <col min="7" max="7" width="9.7109375" customWidth="1"/>
    <col min="8" max="8" width="12.5703125" customWidth="1"/>
    <col min="9" max="37" width="2.42578125" customWidth="1"/>
    <col min="38" max="38" width="2.7109375" style="166" customWidth="1"/>
    <col min="39" max="39" width="3.28515625" style="233" customWidth="1"/>
    <col min="40" max="47" width="3.28515625" style="188" hidden="1" customWidth="1"/>
    <col min="48" max="50" width="5.140625" style="191" hidden="1" customWidth="1"/>
    <col min="51" max="52" width="4.5703125" style="191" hidden="1" customWidth="1"/>
    <col min="53" max="53" width="4.5703125" style="192" hidden="1" customWidth="1"/>
    <col min="54" max="54" width="4.5703125" style="191" hidden="1" customWidth="1"/>
    <col min="55" max="55" width="4.5703125" style="192" hidden="1" customWidth="1"/>
    <col min="56" max="61" width="4.5703125" style="191" hidden="1" customWidth="1"/>
    <col min="62" max="62" width="4.5703125" style="189" hidden="1" customWidth="1"/>
    <col min="63" max="66" width="4.5703125" style="247" hidden="1" customWidth="1"/>
    <col min="67" max="67" width="7.28515625" style="247" hidden="1" customWidth="1"/>
    <col min="68" max="68" width="6.7109375" style="247" hidden="1" customWidth="1"/>
    <col min="69" max="71" width="6.7109375" style="193" hidden="1" customWidth="1"/>
    <col min="72" max="72" width="4.85546875" style="193" hidden="1" customWidth="1"/>
    <col min="73" max="78" width="5.7109375" style="193" hidden="1" customWidth="1"/>
    <col min="79" max="16384" width="9.140625" style="188" hidden="1"/>
  </cols>
  <sheetData>
    <row r="2" spans="2:78" ht="18.75" customHeight="1" x14ac:dyDescent="0.2">
      <c r="B2" s="438" t="s">
        <v>191</v>
      </c>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row>
    <row r="4" spans="2:78" ht="15" x14ac:dyDescent="0.2">
      <c r="C4" s="245" t="s">
        <v>2</v>
      </c>
      <c r="E4" s="153" t="s">
        <v>7</v>
      </c>
      <c r="F4" s="164" t="str">
        <f>IF('DATA AWAL'!$D$4="","",'DATA AWAL'!$D$4)</f>
        <v>SMAN 2 PURWOKERTO</v>
      </c>
      <c r="G4" s="188"/>
      <c r="H4" s="164"/>
      <c r="I4" s="164"/>
      <c r="J4" s="164"/>
      <c r="K4" s="164"/>
      <c r="L4" s="164"/>
      <c r="M4" s="164"/>
      <c r="N4" s="164"/>
      <c r="O4" s="164"/>
      <c r="P4" s="164"/>
      <c r="Q4" s="164"/>
      <c r="R4" s="164"/>
      <c r="S4" s="164"/>
      <c r="T4" s="164"/>
      <c r="U4" s="164"/>
      <c r="V4" s="164"/>
      <c r="W4" s="164"/>
      <c r="X4" s="164"/>
      <c r="Y4" s="164"/>
      <c r="Z4" s="164"/>
      <c r="AA4" s="164"/>
      <c r="AB4" s="164"/>
    </row>
    <row r="5" spans="2:78" ht="15" x14ac:dyDescent="0.2">
      <c r="C5" s="245" t="s">
        <v>5</v>
      </c>
      <c r="E5" s="153" t="s">
        <v>7</v>
      </c>
      <c r="F5" s="232" t="str">
        <f>IF('DATA AWAL'!$D$5="","",'DATA AWAL'!$D$5)</f>
        <v>LANGGENG HADI P.</v>
      </c>
      <c r="G5" s="188"/>
      <c r="H5" s="232"/>
      <c r="I5" s="164"/>
      <c r="J5" s="164"/>
    </row>
    <row r="6" spans="2:78" ht="15" x14ac:dyDescent="0.2">
      <c r="C6" s="245" t="s">
        <v>6</v>
      </c>
      <c r="E6" s="153" t="s">
        <v>7</v>
      </c>
      <c r="F6" s="232" t="str">
        <f>IF('DATA AWAL'!$D$6="","",'DATA AWAL'!$D$6)</f>
        <v>196906281992031006</v>
      </c>
      <c r="G6" s="188"/>
      <c r="H6" s="232"/>
      <c r="I6" s="164"/>
      <c r="J6" s="164"/>
    </row>
    <row r="7" spans="2:78" ht="15" x14ac:dyDescent="0.2">
      <c r="C7" s="245" t="s">
        <v>3</v>
      </c>
      <c r="E7" s="153" t="s">
        <v>7</v>
      </c>
      <c r="F7" s="232" t="str">
        <f>IF('DATA AWAL'!$D$7="","",'DATA AWAL'!$D$7)</f>
        <v>Antropologi</v>
      </c>
      <c r="G7" s="188"/>
      <c r="H7" s="232"/>
      <c r="I7" s="164"/>
      <c r="J7" s="164"/>
      <c r="K7" s="164"/>
      <c r="L7" s="164"/>
      <c r="M7" s="164"/>
      <c r="N7" s="164"/>
      <c r="O7" s="164"/>
      <c r="P7" s="164"/>
      <c r="Q7" s="164"/>
      <c r="R7" s="164"/>
      <c r="S7" s="164"/>
      <c r="T7" s="164"/>
      <c r="U7" s="164"/>
      <c r="V7" s="164"/>
      <c r="W7" s="164"/>
      <c r="X7" s="164"/>
      <c r="Y7" s="164"/>
      <c r="Z7" s="164"/>
    </row>
    <row r="8" spans="2:78" ht="15" x14ac:dyDescent="0.2">
      <c r="C8" s="245" t="s">
        <v>14</v>
      </c>
      <c r="E8" s="153" t="s">
        <v>7</v>
      </c>
      <c r="F8" s="232" t="str">
        <f>IF('DATA AWAL'!$D$8="","",'DATA AWAL'!$D$8)</f>
        <v>XI</v>
      </c>
      <c r="G8" s="188"/>
      <c r="H8" s="232"/>
      <c r="I8" s="164"/>
      <c r="J8" s="164"/>
    </row>
    <row r="9" spans="2:78" ht="15" x14ac:dyDescent="0.2">
      <c r="C9" s="245" t="s">
        <v>13</v>
      </c>
      <c r="E9" s="153" t="s">
        <v>7</v>
      </c>
      <c r="F9" s="232" t="str">
        <f>IF('DATA AWAL'!$D$9="","",'DATA AWAL'!$D$9)</f>
        <v>BAHASA</v>
      </c>
      <c r="G9" s="188"/>
      <c r="H9" s="232"/>
      <c r="I9" s="164"/>
      <c r="J9" s="164"/>
      <c r="BI9" s="191" t="s">
        <v>55</v>
      </c>
    </row>
    <row r="10" spans="2:78" ht="15" x14ac:dyDescent="0.2">
      <c r="C10" s="245" t="s">
        <v>4</v>
      </c>
      <c r="D10" s="2"/>
      <c r="E10" s="153" t="s">
        <v>7</v>
      </c>
      <c r="F10" s="232" t="str">
        <f>IF('DATA AWAL'!$D$10="","",'DATA AWAL'!$D$10)</f>
        <v>2017-2018</v>
      </c>
      <c r="G10" s="188"/>
      <c r="H10" s="232"/>
      <c r="I10" s="164"/>
      <c r="J10" s="164"/>
    </row>
    <row r="11" spans="2:78" ht="64.5" customHeight="1" x14ac:dyDescent="0.2">
      <c r="C11" s="231" t="s">
        <v>182</v>
      </c>
      <c r="D11" s="2"/>
      <c r="E11" s="282" t="s">
        <v>7</v>
      </c>
      <c r="F11" s="434" t="str">
        <f>'RINCIAN PROG TAHUNAN'!F11:J11</f>
        <v>3. memahami, menerapkan, dan menganalisis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v>
      </c>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row>
    <row r="12" spans="2:78" ht="44.25" customHeight="1" x14ac:dyDescent="0.2">
      <c r="C12" s="231" t="s">
        <v>182</v>
      </c>
      <c r="D12" s="2"/>
      <c r="E12" s="282" t="s">
        <v>7</v>
      </c>
      <c r="F12" s="434" t="str">
        <f>'RINCIAN PROG TAHUNAN'!F12:J12</f>
        <v>4. mengolah, menalar, dan menyaji dalam ranah konkret dan ranah abstrak terkait dengan pengembangan dari yang dipelajarinya di sekolah secara mandiri, bertindak secara efektif dan kreatif, serta mampu menggunakan metode sesuai kaidah keilmuan</v>
      </c>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row>
    <row r="13" spans="2:78" ht="14.25" x14ac:dyDescent="0.2">
      <c r="C13" s="2"/>
      <c r="D13" s="2"/>
      <c r="E13" s="1"/>
      <c r="F13" s="1"/>
      <c r="G13" s="188"/>
      <c r="H13" s="1"/>
    </row>
    <row r="14" spans="2:78" ht="14.25" customHeight="1" x14ac:dyDescent="0.2">
      <c r="B14" s="422" t="s">
        <v>8</v>
      </c>
      <c r="C14" s="441" t="s">
        <v>118</v>
      </c>
      <c r="D14" s="426"/>
      <c r="E14" s="425" t="s">
        <v>119</v>
      </c>
      <c r="F14" s="426"/>
      <c r="G14" s="422" t="s">
        <v>169</v>
      </c>
      <c r="H14" s="422" t="s">
        <v>168</v>
      </c>
      <c r="I14" s="437" t="s">
        <v>9</v>
      </c>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37"/>
      <c r="AK14" s="437"/>
      <c r="AL14" s="437"/>
      <c r="AM14" s="238"/>
      <c r="AN14" s="194"/>
      <c r="AO14" s="194"/>
      <c r="AP14" s="194"/>
      <c r="AQ14" s="194"/>
      <c r="AR14" s="194"/>
      <c r="AS14" s="194"/>
      <c r="AT14" s="194"/>
      <c r="AU14" s="194"/>
    </row>
    <row r="15" spans="2:78" ht="14.25" customHeight="1" x14ac:dyDescent="0.2">
      <c r="B15" s="423"/>
      <c r="C15" s="442"/>
      <c r="D15" s="428"/>
      <c r="E15" s="427"/>
      <c r="F15" s="428"/>
      <c r="G15" s="423"/>
      <c r="H15" s="423"/>
      <c r="I15" s="435" t="str">
        <f>DATA!F9</f>
        <v>Juli 2017</v>
      </c>
      <c r="J15" s="435"/>
      <c r="K15" s="435"/>
      <c r="L15" s="435"/>
      <c r="M15" s="435"/>
      <c r="N15" s="435" t="str">
        <f>DATA!H9</f>
        <v>Agts 2017</v>
      </c>
      <c r="O15" s="435"/>
      <c r="P15" s="435"/>
      <c r="Q15" s="435"/>
      <c r="R15" s="435"/>
      <c r="S15" s="435" t="str">
        <f>DATA!J9</f>
        <v>Sep 2017</v>
      </c>
      <c r="T15" s="435"/>
      <c r="U15" s="435"/>
      <c r="V15" s="435"/>
      <c r="W15" s="435"/>
      <c r="X15" s="435" t="str">
        <f>DATA!L9</f>
        <v>Okt 2017</v>
      </c>
      <c r="Y15" s="435"/>
      <c r="Z15" s="435"/>
      <c r="AA15" s="435"/>
      <c r="AB15" s="435"/>
      <c r="AC15" s="435" t="str">
        <f>DATA!N9</f>
        <v>Nov 2017</v>
      </c>
      <c r="AD15" s="435"/>
      <c r="AE15" s="435"/>
      <c r="AF15" s="435"/>
      <c r="AG15" s="435"/>
      <c r="AH15" s="436" t="str">
        <f>DATA!P9</f>
        <v>Des 2017</v>
      </c>
      <c r="AI15" s="436"/>
      <c r="AJ15" s="436"/>
      <c r="AK15" s="436"/>
      <c r="AL15" s="436"/>
      <c r="AM15" s="239"/>
      <c r="AN15" s="195"/>
      <c r="AO15" s="195"/>
      <c r="AP15" s="195"/>
      <c r="AQ15" s="195"/>
      <c r="AR15" s="195"/>
      <c r="AS15" s="195"/>
      <c r="AT15" s="195"/>
      <c r="AU15" s="195"/>
      <c r="AY15" s="197" t="s">
        <v>126</v>
      </c>
      <c r="AZ15" s="197"/>
      <c r="BA15" s="197"/>
      <c r="BB15" s="197"/>
      <c r="BC15" s="197"/>
      <c r="BD15" s="197"/>
      <c r="BG15" s="198"/>
      <c r="BH15" s="198"/>
      <c r="BI15" s="198" t="s">
        <v>127</v>
      </c>
      <c r="BJ15" s="198"/>
      <c r="BK15" s="198"/>
      <c r="BL15" s="198"/>
      <c r="BM15" s="198"/>
      <c r="BN15" s="198"/>
      <c r="BO15" s="439" t="s">
        <v>128</v>
      </c>
      <c r="BP15" s="439"/>
      <c r="BQ15" s="439"/>
      <c r="BR15" s="439"/>
      <c r="BS15" s="439"/>
      <c r="BT15" s="439"/>
      <c r="BU15" s="439" t="s">
        <v>128</v>
      </c>
      <c r="BV15" s="439"/>
      <c r="BW15" s="439"/>
      <c r="BX15" s="439"/>
      <c r="BY15" s="439"/>
      <c r="BZ15" s="439"/>
    </row>
    <row r="16" spans="2:78" ht="14.25" customHeight="1" x14ac:dyDescent="0.2">
      <c r="B16" s="423"/>
      <c r="C16" s="442"/>
      <c r="D16" s="428"/>
      <c r="E16" s="427"/>
      <c r="F16" s="428"/>
      <c r="G16" s="423"/>
      <c r="H16" s="423" t="s">
        <v>171</v>
      </c>
      <c r="I16" s="431">
        <f>'MINGGU EFFEKTIF'!G18</f>
        <v>2</v>
      </c>
      <c r="J16" s="432"/>
      <c r="K16" s="432"/>
      <c r="L16" s="432"/>
      <c r="M16" s="433"/>
      <c r="N16" s="431">
        <f>'MINGGU EFFEKTIF'!G19</f>
        <v>12</v>
      </c>
      <c r="O16" s="432"/>
      <c r="P16" s="432"/>
      <c r="Q16" s="432"/>
      <c r="R16" s="433"/>
      <c r="S16" s="431">
        <f>'MINGGU EFFEKTIF'!G20</f>
        <v>14</v>
      </c>
      <c r="T16" s="432"/>
      <c r="U16" s="432"/>
      <c r="V16" s="432"/>
      <c r="W16" s="433"/>
      <c r="X16" s="431">
        <f>'MINGGU EFFEKTIF'!G21</f>
        <v>16</v>
      </c>
      <c r="Y16" s="432"/>
      <c r="Z16" s="432"/>
      <c r="AA16" s="432"/>
      <c r="AB16" s="433"/>
      <c r="AC16" s="431">
        <f>'MINGGU EFFEKTIF'!G22</f>
        <v>18</v>
      </c>
      <c r="AD16" s="432"/>
      <c r="AE16" s="432"/>
      <c r="AF16" s="432"/>
      <c r="AG16" s="433"/>
      <c r="AH16" s="444">
        <f>'MINGGU EFFEKTIF'!G23</f>
        <v>20</v>
      </c>
      <c r="AI16" s="445"/>
      <c r="AJ16" s="445"/>
      <c r="AK16" s="445"/>
      <c r="AL16" s="446"/>
      <c r="AM16" s="239"/>
      <c r="AN16" s="195"/>
      <c r="AO16" s="195"/>
      <c r="AP16" s="195"/>
      <c r="AQ16" s="195"/>
      <c r="AR16" s="195"/>
      <c r="AS16" s="195"/>
      <c r="AT16" s="195"/>
      <c r="AU16" s="195"/>
      <c r="BA16" s="191"/>
      <c r="BC16" s="191"/>
      <c r="BJ16" s="247"/>
      <c r="BQ16" s="247"/>
      <c r="BR16" s="247"/>
      <c r="BS16" s="247"/>
      <c r="BT16" s="247"/>
      <c r="BU16" s="247"/>
      <c r="BV16" s="247"/>
      <c r="BW16" s="247"/>
      <c r="BX16" s="247"/>
    </row>
    <row r="17" spans="2:92" ht="14.25" customHeight="1" x14ac:dyDescent="0.2">
      <c r="B17" s="424"/>
      <c r="C17" s="443"/>
      <c r="D17" s="430"/>
      <c r="E17" s="429"/>
      <c r="F17" s="430"/>
      <c r="G17" s="424"/>
      <c r="H17" s="424"/>
      <c r="I17" s="7">
        <v>1</v>
      </c>
      <c r="J17" s="7">
        <v>2</v>
      </c>
      <c r="K17" s="7">
        <v>3</v>
      </c>
      <c r="L17" s="7">
        <v>4</v>
      </c>
      <c r="M17" s="7">
        <v>5</v>
      </c>
      <c r="N17" s="7">
        <v>1</v>
      </c>
      <c r="O17" s="7">
        <v>2</v>
      </c>
      <c r="P17" s="7">
        <v>3</v>
      </c>
      <c r="Q17" s="7">
        <v>4</v>
      </c>
      <c r="R17" s="7">
        <v>5</v>
      </c>
      <c r="S17" s="7">
        <v>1</v>
      </c>
      <c r="T17" s="7">
        <v>2</v>
      </c>
      <c r="U17" s="7">
        <v>3</v>
      </c>
      <c r="V17" s="7">
        <v>4</v>
      </c>
      <c r="W17" s="7">
        <v>5</v>
      </c>
      <c r="X17" s="7">
        <v>1</v>
      </c>
      <c r="Y17" s="7">
        <v>2</v>
      </c>
      <c r="Z17" s="7">
        <v>3</v>
      </c>
      <c r="AA17" s="7">
        <v>4</v>
      </c>
      <c r="AB17" s="7">
        <v>5</v>
      </c>
      <c r="AC17" s="7">
        <v>1</v>
      </c>
      <c r="AD17" s="7">
        <v>2</v>
      </c>
      <c r="AE17" s="7">
        <v>3</v>
      </c>
      <c r="AF17" s="7">
        <v>4</v>
      </c>
      <c r="AG17" s="7">
        <v>5</v>
      </c>
      <c r="AH17" s="7">
        <v>1</v>
      </c>
      <c r="AI17" s="7">
        <v>2</v>
      </c>
      <c r="AJ17" s="7">
        <v>3</v>
      </c>
      <c r="AK17" s="7">
        <v>4</v>
      </c>
      <c r="AL17" s="7">
        <v>5</v>
      </c>
      <c r="AM17" s="242"/>
      <c r="AN17" s="196"/>
      <c r="AO17" s="196"/>
      <c r="AP17" s="196"/>
      <c r="AQ17" s="196"/>
      <c r="AR17" s="196"/>
      <c r="AS17" s="196"/>
      <c r="AT17" s="196"/>
      <c r="AU17" s="196"/>
    </row>
    <row r="18" spans="2:92" ht="66.75" customHeight="1" x14ac:dyDescent="0.2">
      <c r="B18" s="218" t="str">
        <f>IF(F7="",F7,"1")</f>
        <v>1</v>
      </c>
      <c r="C18" s="180" t="str">
        <f>BP18</f>
        <v>3.1</v>
      </c>
      <c r="D18" s="181" t="str">
        <f>BQ18</f>
        <v>menggunakan pengetahuan dasar metode etnografi dalam mendeskripsikan institusi-institusi sosial (antara lain: sistem kekerabatan, sistem religi, sistem politik, sistem mata pencaharian hidup, bahasa, kesenian) dalam suatu kelompok etnik tertentu di Indonesia</v>
      </c>
      <c r="E18" s="180" t="str">
        <f>BR18</f>
        <v>4.1</v>
      </c>
      <c r="F18" s="181" t="str">
        <f>BS18</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G18" s="186">
        <f>BT18</f>
        <v>1</v>
      </c>
      <c r="H18" s="219" t="s">
        <v>172</v>
      </c>
      <c r="I18" s="215"/>
      <c r="J18" s="208"/>
      <c r="K18" s="208"/>
      <c r="L18" s="5"/>
      <c r="M18" s="5"/>
      <c r="N18" s="5"/>
      <c r="O18" s="5"/>
      <c r="P18" s="5"/>
      <c r="Q18" s="5"/>
      <c r="R18" s="5"/>
      <c r="S18" s="5"/>
      <c r="T18" s="206"/>
      <c r="U18" s="206"/>
      <c r="V18" s="5"/>
      <c r="W18" s="5"/>
      <c r="X18" s="5"/>
      <c r="Y18" s="5"/>
      <c r="Z18" s="5"/>
      <c r="AA18" s="5"/>
      <c r="AB18" s="5"/>
      <c r="AC18" s="5"/>
      <c r="AD18" s="5"/>
      <c r="AE18" s="5"/>
      <c r="AF18" s="5"/>
      <c r="AG18" s="5"/>
      <c r="AH18" s="5"/>
      <c r="AI18" s="5"/>
      <c r="AJ18" s="5"/>
      <c r="AK18" s="5"/>
      <c r="AL18" s="5"/>
      <c r="AM18" s="243"/>
      <c r="AN18" s="199"/>
      <c r="AO18" s="199"/>
      <c r="AP18" s="199"/>
      <c r="AQ18" s="199"/>
      <c r="AR18" s="199"/>
      <c r="AS18" s="199"/>
      <c r="AT18" s="199"/>
      <c r="AU18" s="199"/>
      <c r="AV18" s="191">
        <f>IFERROR(SMALL($AW$18:$AW$37,ROW(1:1)),"")</f>
        <v>1.0001</v>
      </c>
      <c r="AW18" s="191">
        <f>IFERROR(AY18+(AX18/10000),"")</f>
        <v>1.0001</v>
      </c>
      <c r="AX18" s="191">
        <v>1</v>
      </c>
      <c r="AY18" s="191" t="str">
        <f>'RINCIAN PROG TAHUNAN'!Q16</f>
        <v>1</v>
      </c>
      <c r="AZ18" s="191" t="str">
        <f>'RINCIAN PROG TAHUNAN'!R16</f>
        <v>3.1</v>
      </c>
      <c r="BA18" s="192" t="str">
        <f>'RINCIAN PROG TAHUNAN'!S16</f>
        <v>menggunakan pengetahuan dasar metode etnografi dalam mendeskripsikan institusi-institusi sosial (antara lain: sistem kekerabatan, sistem religi, sistem politik, sistem mata pencaharian hidup, bahasa, kesenian) dalam suatu kelompok etnik tertentu di Indonesia</v>
      </c>
      <c r="BB18" s="191" t="str">
        <f>'RINCIAN PROG TAHUNAN'!T16</f>
        <v>4.1</v>
      </c>
      <c r="BC18" s="192" t="str">
        <f>'RINCIAN PROG TAHUNAN'!U16</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BD18" s="191">
        <f>'RINCIAN PROG TAHUNAN'!V16</f>
        <v>1</v>
      </c>
      <c r="BF18" s="191">
        <f>IFERROR(SMALL($BG$18:$BG$37,ROW(1:1)),"")</f>
        <v>1.0001</v>
      </c>
      <c r="BG18" s="191">
        <f>IFERROR(BI18+(AX18/10000),"")</f>
        <v>1.0001</v>
      </c>
      <c r="BI18" s="191" t="str">
        <f>'RINCIAN PROG TAHUNAN'!Y16</f>
        <v>1</v>
      </c>
      <c r="BJ18" s="192" t="str">
        <f>'RINCIAN PROG TAHUNAN'!Z16</f>
        <v>3.1</v>
      </c>
      <c r="BK18" s="192" t="str">
        <f>'RINCIAN PROG TAHUNAN'!AA16</f>
        <v>menggunakan pengetahuan dasar metode etnografi dalam mendeskripsikan institusi-institusi sosial (antara lain: sistem kekerabatan, sistem religi, sistem politik, sistem mata pencaharian hidup, bahasa, kesenian) dalam suatu kelompok etnik tertentu di Indonesia</v>
      </c>
      <c r="BL18" s="191" t="str">
        <f>'RINCIAN PROG TAHUNAN'!AB16</f>
        <v>4.1</v>
      </c>
      <c r="BM18" s="192" t="str">
        <f>'RINCIAN PROG TAHUNAN'!AC16</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BN18" s="191">
        <f>'RINCIAN PROG TAHUNAN'!AD16</f>
        <v>3</v>
      </c>
      <c r="BO18" s="191" t="str">
        <f>IF(AV18="","",VLOOKUP(AV18,$AW$18:$BD$37,3,FALSE))</f>
        <v>1</v>
      </c>
      <c r="BP18" s="192" t="str">
        <f>IF(AV18="","",VLOOKUP(AV18,$AW$18:$BD$37,4,FALSE))</f>
        <v>3.1</v>
      </c>
      <c r="BQ18" s="192" t="str">
        <f>IF(AV18="","",VLOOKUP(AV18,$AW$18:$BD$37,5,FALSE))</f>
        <v>menggunakan pengetahuan dasar metode etnografi dalam mendeskripsikan institusi-institusi sosial (antara lain: sistem kekerabatan, sistem religi, sistem politik, sistem mata pencaharian hidup, bahasa, kesenian) dalam suatu kelompok etnik tertentu di Indonesia</v>
      </c>
      <c r="BR18" s="191" t="str">
        <f>IF(AV18="","",VLOOKUP(AV18,$AW$18:$BD$37,6,FALSE))</f>
        <v>4.1</v>
      </c>
      <c r="BS18" s="192" t="str">
        <f>IF(AV18="","",VLOOKUP(AV18,$AW$18:$BD$37,7,FALSE))</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BT18" s="191">
        <f>IF(AV18="","",VLOOKUP(AV18,$AW$18:$BD$37,8,FALSE))</f>
        <v>1</v>
      </c>
      <c r="BU18" s="191" t="str">
        <f>IF(BF18="","",VLOOKUP(BF18,$BG$18:$BN$37,3,FALSE))</f>
        <v>1</v>
      </c>
      <c r="BV18" s="191" t="str">
        <f>IF(BF18="","",VLOOKUP(BF18,$BG$18:$BN$37,4,FALSE))</f>
        <v>3.1</v>
      </c>
      <c r="BW18" s="192" t="str">
        <f>IF(BF18="","",VLOOKUP(BF18,$BG$18:$BN$37,5,FALSE))</f>
        <v>menggunakan pengetahuan dasar metode etnografi dalam mendeskripsikan institusi-institusi sosial (antara lain: sistem kekerabatan, sistem religi, sistem politik, sistem mata pencaharian hidup, bahasa, kesenian) dalam suatu kelompok etnik tertentu di Indonesia</v>
      </c>
      <c r="BX18" s="191" t="str">
        <f>IF(BF18="","",VLOOKUP(BF18,$BG$18:$BN$37,6,FALSE))</f>
        <v>4.1</v>
      </c>
      <c r="BY18" s="192" t="str">
        <f>IF(BF18="","",VLOOKUP(BF18,$BG$18:$BN$37,7,FALSE))</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BZ18" s="191">
        <f>IF(BF18="","",VLOOKUP(BF18,$BG$18:$BN$37,8,FALSE))</f>
        <v>3</v>
      </c>
      <c r="CA18" s="197"/>
      <c r="CB18" s="197"/>
      <c r="CC18" s="197"/>
      <c r="CD18" s="197"/>
      <c r="CE18" s="197"/>
      <c r="CF18" s="197"/>
      <c r="CG18" s="197"/>
      <c r="CH18" s="197"/>
      <c r="CI18" s="197"/>
      <c r="CJ18" s="197"/>
      <c r="CK18" s="197"/>
      <c r="CL18" s="197"/>
      <c r="CM18" s="197"/>
      <c r="CN18" s="197"/>
    </row>
    <row r="19" spans="2:92" ht="66.75" customHeight="1" x14ac:dyDescent="0.2">
      <c r="B19" s="220">
        <f>IF(C18="","",B18+1)</f>
        <v>2</v>
      </c>
      <c r="C19" s="182" t="str">
        <f t="shared" ref="C19:G34" si="0">BP19</f>
        <v>3.2</v>
      </c>
      <c r="D19" s="183" t="str">
        <f t="shared" si="0"/>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E19" s="182" t="str">
        <f t="shared" si="0"/>
        <v>4.2</v>
      </c>
      <c r="F19" s="183" t="str">
        <f t="shared" si="0"/>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G19" s="148">
        <f t="shared" si="0"/>
        <v>2</v>
      </c>
      <c r="H19" s="221" t="s">
        <v>173</v>
      </c>
      <c r="I19" s="216"/>
      <c r="J19" s="6"/>
      <c r="K19" s="6"/>
      <c r="L19" s="6"/>
      <c r="M19" s="209"/>
      <c r="N19" s="209"/>
      <c r="O19" s="209"/>
      <c r="P19" s="209"/>
      <c r="Q19" s="6"/>
      <c r="R19" s="6"/>
      <c r="S19" s="6"/>
      <c r="T19" s="207"/>
      <c r="U19" s="207"/>
      <c r="V19" s="6"/>
      <c r="W19" s="6"/>
      <c r="X19" s="6"/>
      <c r="Y19" s="6"/>
      <c r="Z19" s="6"/>
      <c r="AA19" s="6"/>
      <c r="AB19" s="6"/>
      <c r="AC19" s="6"/>
      <c r="AD19" s="6"/>
      <c r="AE19" s="6"/>
      <c r="AF19" s="6"/>
      <c r="AG19" s="6"/>
      <c r="AH19" s="6"/>
      <c r="AI19" s="6"/>
      <c r="AJ19" s="6"/>
      <c r="AK19" s="6"/>
      <c r="AL19" s="6"/>
      <c r="AM19" s="243"/>
      <c r="AN19" s="199"/>
      <c r="AO19" s="199"/>
      <c r="AP19" s="199"/>
      <c r="AQ19" s="199"/>
      <c r="AR19" s="199"/>
      <c r="AS19" s="199"/>
      <c r="AT19" s="199"/>
      <c r="AU19" s="199"/>
      <c r="AV19" s="191">
        <f t="shared" ref="AV19:AV45" si="1">IFERROR(SMALL($AW$18:$AW$37,ROW(2:2)),"")</f>
        <v>2.0002</v>
      </c>
      <c r="AW19" s="191">
        <f t="shared" ref="AW19:AW31" si="2">IFERROR(AY19+(AX19/10000),"")</f>
        <v>2.0002</v>
      </c>
      <c r="AX19" s="191">
        <v>2</v>
      </c>
      <c r="AY19" s="191">
        <f>'RINCIAN PROG TAHUNAN'!Q17</f>
        <v>2</v>
      </c>
      <c r="AZ19" s="191" t="str">
        <f>'RINCIAN PROG TAHUNAN'!R17</f>
        <v>3.2</v>
      </c>
      <c r="BA19" s="192" t="str">
        <f>'RINCIAN PROG TAHUNAN'!S17</f>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BB19" s="191" t="str">
        <f>'RINCIAN PROG TAHUNAN'!T17</f>
        <v>4.2</v>
      </c>
      <c r="BC19" s="192" t="str">
        <f>'RINCIAN PROG TAHUNAN'!U17</f>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BD19" s="191">
        <f>'RINCIAN PROG TAHUNAN'!V17</f>
        <v>2</v>
      </c>
      <c r="BF19" s="191">
        <f t="shared" ref="BF19:BF45" si="3">IFERROR(SMALL($BG$18:$BG$37,ROW(2:2)),"")</f>
        <v>2.0002</v>
      </c>
      <c r="BG19" s="191">
        <f t="shared" ref="BG19:BG45" si="4">IFERROR(BI19+(AX19/10000),"")</f>
        <v>2.0002</v>
      </c>
      <c r="BI19" s="191">
        <f>'RINCIAN PROG TAHUNAN'!Y17</f>
        <v>2</v>
      </c>
      <c r="BJ19" s="192" t="str">
        <f>'RINCIAN PROG TAHUNAN'!Z17</f>
        <v>3.2</v>
      </c>
      <c r="BK19" s="192" t="str">
        <f>'RINCIAN PROG TAHUNAN'!AA17</f>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BL19" s="191" t="str">
        <f>'RINCIAN PROG TAHUNAN'!AB17</f>
        <v>4.2</v>
      </c>
      <c r="BM19" s="192" t="str">
        <f>'RINCIAN PROG TAHUNAN'!AC17</f>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BN19" s="191">
        <f>'RINCIAN PROG TAHUNAN'!AD17</f>
        <v>4</v>
      </c>
      <c r="BO19" s="191">
        <f t="shared" ref="BO19:BO37" si="5">IF(AV19="","",VLOOKUP(AV19,$AW$18:$BD$37,3,FALSE))</f>
        <v>2</v>
      </c>
      <c r="BP19" s="192" t="str">
        <f t="shared" ref="BP19:BP37" si="6">IF(AV19="","",VLOOKUP(AV19,$AW$18:$BD$37,4,FALSE))</f>
        <v>3.2</v>
      </c>
      <c r="BQ19" s="192" t="str">
        <f t="shared" ref="BQ19:BQ37" si="7">IF(AV19="","",VLOOKUP(AV19,$AW$18:$BD$37,5,FALSE))</f>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BR19" s="191" t="str">
        <f t="shared" ref="BR19:BR37" si="8">IF(AV19="","",VLOOKUP(AV19,$AW$18:$BD$37,6,FALSE))</f>
        <v>4.2</v>
      </c>
      <c r="BS19" s="192" t="str">
        <f t="shared" ref="BS19:BS37" si="9">IF(AV19="","",VLOOKUP(AV19,$AW$18:$BD$37,7,FALSE))</f>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BT19" s="191">
        <f t="shared" ref="BT19:BT37" si="10">IF(AV19="","",VLOOKUP(AV19,$AW$18:$BD$37,8,FALSE))</f>
        <v>2</v>
      </c>
      <c r="BU19" s="191">
        <f t="shared" ref="BU19:BU37" si="11">IF(BF19="","",VLOOKUP(BF19,$BG$18:$BN$37,3,FALSE))</f>
        <v>2</v>
      </c>
      <c r="BV19" s="191" t="str">
        <f t="shared" ref="BV19:BV37" si="12">IF(BF19="","",VLOOKUP(BF19,$BG$18:$BN$37,4,FALSE))</f>
        <v>3.2</v>
      </c>
      <c r="BW19" s="192" t="str">
        <f t="shared" ref="BW19:BW37" si="13">IF(BF19="","",VLOOKUP(BF19,$BG$18:$BN$37,5,FALSE))</f>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BX19" s="191" t="str">
        <f t="shared" ref="BX19:BX37" si="14">IF(BF19="","",VLOOKUP(BF19,$BG$18:$BN$37,6,FALSE))</f>
        <v>4.2</v>
      </c>
      <c r="BY19" s="192" t="str">
        <f t="shared" ref="BY19:BY37" si="15">IF(BF19="","",VLOOKUP(BF19,$BG$18:$BN$37,7,FALSE))</f>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BZ19" s="191">
        <f t="shared" ref="BZ19:BZ37" si="16">IF(BF19="","",VLOOKUP(BF19,$BG$18:$BN$37,8,FALSE))</f>
        <v>4</v>
      </c>
      <c r="CA19" s="197"/>
      <c r="CB19" s="197"/>
      <c r="CC19" s="197"/>
      <c r="CD19" s="197"/>
      <c r="CE19" s="197"/>
      <c r="CF19" s="197"/>
      <c r="CG19" s="197"/>
      <c r="CH19" s="197"/>
      <c r="CI19" s="197"/>
      <c r="CJ19" s="197"/>
      <c r="CK19" s="197"/>
      <c r="CL19" s="197"/>
      <c r="CM19" s="197"/>
      <c r="CN19" s="197"/>
    </row>
    <row r="20" spans="2:92" ht="66.75" customHeight="1" x14ac:dyDescent="0.2">
      <c r="B20" s="220">
        <f t="shared" ref="B20:B45" si="17">IF(C19="","",B19+1)</f>
        <v>3</v>
      </c>
      <c r="C20" s="182" t="str">
        <f t="shared" ref="C20:C21" si="18">BP20</f>
        <v>3.3</v>
      </c>
      <c r="D20" s="183" t="str">
        <f t="shared" ref="D20:D21" si="19">BQ20</f>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E20" s="182" t="str">
        <f t="shared" ref="E20:E21" si="20">BR20</f>
        <v>4.3</v>
      </c>
      <c r="F20" s="183" t="str">
        <f t="shared" ref="F20:F21" si="21">BS20</f>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G20" s="214">
        <f>BT20</f>
        <v>3</v>
      </c>
      <c r="H20" s="221"/>
      <c r="I20" s="216"/>
      <c r="J20" s="6"/>
      <c r="K20" s="6"/>
      <c r="L20" s="6"/>
      <c r="M20" s="6"/>
      <c r="N20" s="6"/>
      <c r="O20" s="6"/>
      <c r="P20" s="6"/>
      <c r="Q20" s="6"/>
      <c r="R20" s="209"/>
      <c r="S20" s="209"/>
      <c r="T20" s="207"/>
      <c r="U20" s="207"/>
      <c r="V20" s="6"/>
      <c r="W20" s="209"/>
      <c r="X20" s="209"/>
      <c r="Y20" s="209"/>
      <c r="Z20" s="209"/>
      <c r="AA20" s="6"/>
      <c r="AB20" s="6"/>
      <c r="AC20" s="6"/>
      <c r="AD20" s="6"/>
      <c r="AE20" s="6"/>
      <c r="AF20" s="6"/>
      <c r="AG20" s="6"/>
      <c r="AH20" s="6"/>
      <c r="AI20" s="6"/>
      <c r="AJ20" s="6"/>
      <c r="AK20" s="6"/>
      <c r="AL20" s="6"/>
      <c r="AM20" s="243"/>
      <c r="AN20" s="199"/>
      <c r="AO20" s="199"/>
      <c r="AP20" s="199"/>
      <c r="AQ20" s="199"/>
      <c r="AR20" s="199"/>
      <c r="AS20" s="199"/>
      <c r="AT20" s="199"/>
      <c r="AU20" s="199"/>
      <c r="AV20" s="191">
        <f t="shared" si="1"/>
        <v>3.0003000000000002</v>
      </c>
      <c r="AW20" s="191">
        <f t="shared" si="2"/>
        <v>3.0003000000000002</v>
      </c>
      <c r="AX20" s="191">
        <v>3</v>
      </c>
      <c r="AY20" s="191">
        <f>'RINCIAN PROG TAHUNAN'!Q18</f>
        <v>3</v>
      </c>
      <c r="AZ20" s="191" t="str">
        <f>'RINCIAN PROG TAHUNAN'!R18</f>
        <v>3.3</v>
      </c>
      <c r="BA20" s="192" t="str">
        <f>'RINCIAN PROG TAHUNAN'!S18</f>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BB20" s="191" t="str">
        <f>'RINCIAN PROG TAHUNAN'!T18</f>
        <v>4.3</v>
      </c>
      <c r="BC20" s="192" t="str">
        <f>'RINCIAN PROG TAHUNAN'!U18</f>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BD20" s="191">
        <f>'RINCIAN PROG TAHUNAN'!V18</f>
        <v>3</v>
      </c>
      <c r="BF20" s="191">
        <f t="shared" si="3"/>
        <v>3.0003000000000002</v>
      </c>
      <c r="BG20" s="191">
        <f t="shared" si="4"/>
        <v>3.0003000000000002</v>
      </c>
      <c r="BI20" s="191">
        <f>'RINCIAN PROG TAHUNAN'!Y18</f>
        <v>3</v>
      </c>
      <c r="BJ20" s="192" t="str">
        <f>'RINCIAN PROG TAHUNAN'!Z18</f>
        <v>3.3</v>
      </c>
      <c r="BK20" s="192" t="str">
        <f>'RINCIAN PROG TAHUNAN'!AA18</f>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BL20" s="191" t="str">
        <f>'RINCIAN PROG TAHUNAN'!AB18</f>
        <v>4.3</v>
      </c>
      <c r="BM20" s="192" t="str">
        <f>'RINCIAN PROG TAHUNAN'!AC18</f>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BN20" s="191">
        <f>'RINCIAN PROG TAHUNAN'!AD18</f>
        <v>5</v>
      </c>
      <c r="BO20" s="191">
        <f t="shared" si="5"/>
        <v>3</v>
      </c>
      <c r="BP20" s="192" t="str">
        <f t="shared" si="6"/>
        <v>3.3</v>
      </c>
      <c r="BQ20" s="192" t="str">
        <f t="shared" si="7"/>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BR20" s="191" t="str">
        <f t="shared" si="8"/>
        <v>4.3</v>
      </c>
      <c r="BS20" s="192" t="str">
        <f t="shared" si="9"/>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BT20" s="191">
        <f t="shared" si="10"/>
        <v>3</v>
      </c>
      <c r="BU20" s="191">
        <f t="shared" si="11"/>
        <v>3</v>
      </c>
      <c r="BV20" s="191" t="str">
        <f t="shared" si="12"/>
        <v>3.3</v>
      </c>
      <c r="BW20" s="192" t="str">
        <f t="shared" si="13"/>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BX20" s="191" t="str">
        <f t="shared" si="14"/>
        <v>4.3</v>
      </c>
      <c r="BY20" s="192" t="str">
        <f t="shared" si="15"/>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BZ20" s="191">
        <f t="shared" si="16"/>
        <v>5</v>
      </c>
      <c r="CA20" s="197"/>
      <c r="CB20" s="197"/>
      <c r="CC20" s="197"/>
      <c r="CD20" s="197"/>
      <c r="CE20" s="197"/>
      <c r="CF20" s="197"/>
      <c r="CG20" s="197"/>
      <c r="CH20" s="197"/>
      <c r="CI20" s="197"/>
      <c r="CJ20" s="197"/>
      <c r="CK20" s="197"/>
      <c r="CL20" s="197"/>
      <c r="CM20" s="197"/>
      <c r="CN20" s="197"/>
    </row>
    <row r="21" spans="2:92" ht="81.75" customHeight="1" x14ac:dyDescent="0.2">
      <c r="B21" s="220">
        <f t="shared" si="17"/>
        <v>4</v>
      </c>
      <c r="C21" s="182" t="str">
        <f t="shared" si="18"/>
        <v>3.4</v>
      </c>
      <c r="D21" s="183" t="str">
        <f t="shared" si="19"/>
        <v>mempromosikan nilai-nilai kultural yang disepakati bersama oleh masyarakat Indonesia (misalnya: gotong royong, tolong menolong, kekeluargaan, kemanusiaan, tenggang rasa) sebagai budaya nasional (national culture)</v>
      </c>
      <c r="E21" s="182" t="str">
        <f t="shared" si="20"/>
        <v>4.4</v>
      </c>
      <c r="F21" s="183" t="str">
        <f t="shared" si="21"/>
        <v>membuat program dan berbagai model untuk memprmosikan nilai-nilai kultural yang disepakati bersama oleh masyarakat Indonesia (misalnya: gotong royong, tolong menolong, kekeluargaan, kemanusiaan, tenggang rasa) sebagai budaya nasional (national culture)</v>
      </c>
      <c r="G21" s="148">
        <f t="shared" si="0"/>
        <v>4</v>
      </c>
      <c r="H21" s="221"/>
      <c r="I21" s="216"/>
      <c r="J21" s="6"/>
      <c r="K21" s="6"/>
      <c r="L21" s="6"/>
      <c r="M21" s="6"/>
      <c r="N21" s="6"/>
      <c r="O21" s="6"/>
      <c r="P21" s="6"/>
      <c r="Q21" s="6"/>
      <c r="R21" s="6"/>
      <c r="S21" s="6"/>
      <c r="T21" s="207"/>
      <c r="U21" s="207"/>
      <c r="V21" s="6"/>
      <c r="W21" s="6"/>
      <c r="X21" s="6"/>
      <c r="Y21" s="6"/>
      <c r="Z21" s="6"/>
      <c r="AA21" s="6"/>
      <c r="AB21" s="6"/>
      <c r="AC21" s="6"/>
      <c r="AD21" s="6"/>
      <c r="AE21" s="6"/>
      <c r="AF21" s="6"/>
      <c r="AG21" s="6"/>
      <c r="AH21" s="6"/>
      <c r="AI21" s="6"/>
      <c r="AJ21" s="6"/>
      <c r="AK21" s="6"/>
      <c r="AL21" s="6"/>
      <c r="AM21" s="243"/>
      <c r="AN21" s="199"/>
      <c r="AO21" s="199"/>
      <c r="AP21" s="199"/>
      <c r="AQ21" s="199"/>
      <c r="AR21" s="199"/>
      <c r="AS21" s="199"/>
      <c r="AT21" s="199"/>
      <c r="AU21" s="199"/>
      <c r="AV21" s="191">
        <f t="shared" si="1"/>
        <v>4.0004</v>
      </c>
      <c r="AW21" s="191">
        <f t="shared" si="2"/>
        <v>4.0004</v>
      </c>
      <c r="AX21" s="191">
        <v>4</v>
      </c>
      <c r="AY21" s="191">
        <f>'RINCIAN PROG TAHUNAN'!Q19</f>
        <v>4</v>
      </c>
      <c r="AZ21" s="191" t="str">
        <f>'RINCIAN PROG TAHUNAN'!R19</f>
        <v>3.4</v>
      </c>
      <c r="BA21" s="192" t="str">
        <f>'RINCIAN PROG TAHUNAN'!S19</f>
        <v>mempromosikan nilai-nilai kultural yang disepakati bersama oleh masyarakat Indonesia (misalnya: gotong royong, tolong menolong, kekeluargaan, kemanusiaan, tenggang rasa) sebagai budaya nasional (national culture)</v>
      </c>
      <c r="BB21" s="191" t="str">
        <f>'RINCIAN PROG TAHUNAN'!T19</f>
        <v>4.4</v>
      </c>
      <c r="BC21" s="192" t="str">
        <f>'RINCIAN PROG TAHUNAN'!U19</f>
        <v>membuat program dan berbagai model untuk memprmosikan nilai-nilai kultural yang disepakati bersama oleh masyarakat Indonesia (misalnya: gotong royong, tolong menolong, kekeluargaan, kemanusiaan, tenggang rasa) sebagai budaya nasional (national culture)</v>
      </c>
      <c r="BD21" s="191">
        <f>'RINCIAN PROG TAHUNAN'!V19</f>
        <v>4</v>
      </c>
      <c r="BF21" s="191">
        <f t="shared" si="3"/>
        <v>6.0006000000000004</v>
      </c>
      <c r="BG21" s="191" t="str">
        <f t="shared" si="4"/>
        <v/>
      </c>
      <c r="BI21" s="191" t="str">
        <f>'RINCIAN PROG TAHUNAN'!Y19</f>
        <v/>
      </c>
      <c r="BJ21" s="192" t="str">
        <f>'RINCIAN PROG TAHUNAN'!Z19</f>
        <v/>
      </c>
      <c r="BK21" s="192" t="str">
        <f>'RINCIAN PROG TAHUNAN'!AA19</f>
        <v/>
      </c>
      <c r="BL21" s="191" t="str">
        <f>'RINCIAN PROG TAHUNAN'!AB19</f>
        <v/>
      </c>
      <c r="BM21" s="192" t="str">
        <f>'RINCIAN PROG TAHUNAN'!AC19</f>
        <v/>
      </c>
      <c r="BN21" s="191" t="str">
        <f>'RINCIAN PROG TAHUNAN'!AD19</f>
        <v/>
      </c>
      <c r="BO21" s="191">
        <f t="shared" si="5"/>
        <v>4</v>
      </c>
      <c r="BP21" s="192" t="str">
        <f t="shared" si="6"/>
        <v>3.4</v>
      </c>
      <c r="BQ21" s="192" t="str">
        <f t="shared" si="7"/>
        <v>mempromosikan nilai-nilai kultural yang disepakati bersama oleh masyarakat Indonesia (misalnya: gotong royong, tolong menolong, kekeluargaan, kemanusiaan, tenggang rasa) sebagai budaya nasional (national culture)</v>
      </c>
      <c r="BR21" s="191" t="str">
        <f t="shared" si="8"/>
        <v>4.4</v>
      </c>
      <c r="BS21" s="192" t="str">
        <f t="shared" si="9"/>
        <v>membuat program dan berbagai model untuk memprmosikan nilai-nilai kultural yang disepakati bersama oleh masyarakat Indonesia (misalnya: gotong royong, tolong menolong, kekeluargaan, kemanusiaan, tenggang rasa) sebagai budaya nasional (national culture)</v>
      </c>
      <c r="BT21" s="191">
        <f t="shared" si="10"/>
        <v>4</v>
      </c>
      <c r="BU21" s="191">
        <f t="shared" si="11"/>
        <v>6</v>
      </c>
      <c r="BV21" s="191">
        <f t="shared" si="12"/>
        <v>0</v>
      </c>
      <c r="BW21" s="192">
        <f t="shared" si="13"/>
        <v>0</v>
      </c>
      <c r="BX21" s="191">
        <f t="shared" si="14"/>
        <v>0</v>
      </c>
      <c r="BY21" s="192">
        <f t="shared" si="15"/>
        <v>0</v>
      </c>
      <c r="BZ21" s="191">
        <f t="shared" si="16"/>
        <v>8</v>
      </c>
      <c r="CA21" s="197"/>
      <c r="CB21" s="197"/>
      <c r="CC21" s="197"/>
      <c r="CD21" s="197"/>
      <c r="CE21" s="197"/>
      <c r="CF21" s="197"/>
      <c r="CG21" s="197"/>
      <c r="CH21" s="197"/>
      <c r="CI21" s="197"/>
      <c r="CJ21" s="197"/>
      <c r="CK21" s="197"/>
      <c r="CL21" s="197"/>
      <c r="CM21" s="197"/>
      <c r="CN21" s="197"/>
    </row>
    <row r="22" spans="2:92" ht="66.75" customHeight="1" x14ac:dyDescent="0.2">
      <c r="B22" s="220">
        <f t="shared" si="17"/>
        <v>5</v>
      </c>
      <c r="C22" s="182">
        <f t="shared" si="0"/>
        <v>0</v>
      </c>
      <c r="D22" s="183">
        <f t="shared" si="0"/>
        <v>0</v>
      </c>
      <c r="E22" s="182">
        <f t="shared" si="0"/>
        <v>0</v>
      </c>
      <c r="F22" s="183">
        <f t="shared" si="0"/>
        <v>0</v>
      </c>
      <c r="G22" s="148">
        <f t="shared" si="0"/>
        <v>6</v>
      </c>
      <c r="H22" s="221"/>
      <c r="I22" s="216"/>
      <c r="J22" s="6"/>
      <c r="K22" s="6"/>
      <c r="L22" s="6"/>
      <c r="M22" s="6"/>
      <c r="N22" s="6"/>
      <c r="O22" s="6"/>
      <c r="P22" s="6"/>
      <c r="Q22" s="6"/>
      <c r="R22" s="6"/>
      <c r="S22" s="6"/>
      <c r="T22" s="207"/>
      <c r="U22" s="207"/>
      <c r="V22" s="6"/>
      <c r="W22" s="6"/>
      <c r="X22" s="6"/>
      <c r="Y22" s="6"/>
      <c r="Z22" s="6"/>
      <c r="AA22" s="6"/>
      <c r="AB22" s="6"/>
      <c r="AC22" s="6"/>
      <c r="AD22" s="6"/>
      <c r="AE22" s="6"/>
      <c r="AF22" s="6"/>
      <c r="AG22" s="6"/>
      <c r="AH22" s="6"/>
      <c r="AI22" s="6"/>
      <c r="AJ22" s="6"/>
      <c r="AK22" s="6"/>
      <c r="AL22" s="6"/>
      <c r="AM22" s="243"/>
      <c r="AN22" s="199"/>
      <c r="AO22" s="199"/>
      <c r="AP22" s="199"/>
      <c r="AQ22" s="199"/>
      <c r="AR22" s="199"/>
      <c r="AS22" s="199"/>
      <c r="AT22" s="199"/>
      <c r="AU22" s="199"/>
      <c r="AV22" s="191">
        <f t="shared" si="1"/>
        <v>6.0006000000000004</v>
      </c>
      <c r="AW22" s="191" t="str">
        <f t="shared" si="2"/>
        <v/>
      </c>
      <c r="AX22" s="191">
        <v>5</v>
      </c>
      <c r="AY22" s="191" t="str">
        <f>'RINCIAN PROG TAHUNAN'!Q20</f>
        <v/>
      </c>
      <c r="AZ22" s="191" t="str">
        <f>'RINCIAN PROG TAHUNAN'!R20</f>
        <v/>
      </c>
      <c r="BA22" s="192" t="str">
        <f>'RINCIAN PROG TAHUNAN'!S20</f>
        <v/>
      </c>
      <c r="BB22" s="191" t="str">
        <f>'RINCIAN PROG TAHUNAN'!T20</f>
        <v/>
      </c>
      <c r="BC22" s="192" t="str">
        <f>'RINCIAN PROG TAHUNAN'!U20</f>
        <v/>
      </c>
      <c r="BD22" s="191" t="str">
        <f>'RINCIAN PROG TAHUNAN'!V20</f>
        <v/>
      </c>
      <c r="BF22" s="191">
        <f t="shared" si="3"/>
        <v>7.0007000000000001</v>
      </c>
      <c r="BG22" s="191" t="str">
        <f t="shared" si="4"/>
        <v/>
      </c>
      <c r="BI22" s="191" t="str">
        <f>'RINCIAN PROG TAHUNAN'!Y20</f>
        <v/>
      </c>
      <c r="BJ22" s="192" t="str">
        <f>'RINCIAN PROG TAHUNAN'!Z20</f>
        <v/>
      </c>
      <c r="BK22" s="192" t="str">
        <f>'RINCIAN PROG TAHUNAN'!AA20</f>
        <v/>
      </c>
      <c r="BL22" s="191" t="str">
        <f>'RINCIAN PROG TAHUNAN'!AB20</f>
        <v/>
      </c>
      <c r="BM22" s="192" t="str">
        <f>'RINCIAN PROG TAHUNAN'!AC20</f>
        <v/>
      </c>
      <c r="BN22" s="191" t="str">
        <f>'RINCIAN PROG TAHUNAN'!AD20</f>
        <v/>
      </c>
      <c r="BO22" s="191">
        <f t="shared" si="5"/>
        <v>6</v>
      </c>
      <c r="BP22" s="192">
        <f t="shared" si="6"/>
        <v>0</v>
      </c>
      <c r="BQ22" s="192">
        <f t="shared" si="7"/>
        <v>0</v>
      </c>
      <c r="BR22" s="191">
        <f t="shared" si="8"/>
        <v>0</v>
      </c>
      <c r="BS22" s="192">
        <f t="shared" si="9"/>
        <v>0</v>
      </c>
      <c r="BT22" s="191">
        <f t="shared" si="10"/>
        <v>6</v>
      </c>
      <c r="BU22" s="191">
        <f t="shared" si="11"/>
        <v>7</v>
      </c>
      <c r="BV22" s="191">
        <f t="shared" si="12"/>
        <v>0</v>
      </c>
      <c r="BW22" s="192">
        <f t="shared" si="13"/>
        <v>0</v>
      </c>
      <c r="BX22" s="191">
        <f t="shared" si="14"/>
        <v>0</v>
      </c>
      <c r="BY22" s="192">
        <f t="shared" si="15"/>
        <v>0</v>
      </c>
      <c r="BZ22" s="191">
        <f t="shared" si="16"/>
        <v>9</v>
      </c>
      <c r="CA22" s="197"/>
      <c r="CB22" s="197"/>
      <c r="CC22" s="197"/>
      <c r="CD22" s="197"/>
      <c r="CE22" s="197"/>
      <c r="CF22" s="197"/>
      <c r="CG22" s="197"/>
      <c r="CH22" s="197"/>
      <c r="CI22" s="197"/>
      <c r="CJ22" s="197"/>
      <c r="CK22" s="197"/>
      <c r="CL22" s="197"/>
      <c r="CM22" s="197"/>
      <c r="CN22" s="197"/>
    </row>
    <row r="23" spans="2:92" ht="66.75" customHeight="1" x14ac:dyDescent="0.2">
      <c r="B23" s="220">
        <f t="shared" si="17"/>
        <v>6</v>
      </c>
      <c r="C23" s="182">
        <f t="shared" si="0"/>
        <v>0</v>
      </c>
      <c r="D23" s="183">
        <f t="shared" si="0"/>
        <v>0</v>
      </c>
      <c r="E23" s="182">
        <f t="shared" si="0"/>
        <v>0</v>
      </c>
      <c r="F23" s="183">
        <f t="shared" si="0"/>
        <v>0</v>
      </c>
      <c r="G23" s="148">
        <f t="shared" si="0"/>
        <v>7</v>
      </c>
      <c r="H23" s="221"/>
      <c r="I23" s="216"/>
      <c r="J23" s="6"/>
      <c r="K23" s="6"/>
      <c r="L23" s="6"/>
      <c r="M23" s="6"/>
      <c r="N23" s="6"/>
      <c r="O23" s="6"/>
      <c r="P23" s="6"/>
      <c r="Q23" s="6"/>
      <c r="R23" s="6"/>
      <c r="S23" s="6"/>
      <c r="T23" s="207"/>
      <c r="U23" s="207"/>
      <c r="V23" s="6"/>
      <c r="W23" s="6"/>
      <c r="X23" s="6"/>
      <c r="Y23" s="6"/>
      <c r="Z23" s="6"/>
      <c r="AA23" s="6"/>
      <c r="AB23" s="6"/>
      <c r="AC23" s="6"/>
      <c r="AD23" s="6"/>
      <c r="AE23" s="6"/>
      <c r="AF23" s="6"/>
      <c r="AG23" s="6"/>
      <c r="AH23" s="6"/>
      <c r="AI23" s="6"/>
      <c r="AJ23" s="6"/>
      <c r="AK23" s="6"/>
      <c r="AL23" s="6"/>
      <c r="AM23" s="243"/>
      <c r="AN23" s="199"/>
      <c r="AO23" s="199"/>
      <c r="AP23" s="199"/>
      <c r="AQ23" s="199"/>
      <c r="AR23" s="199"/>
      <c r="AS23" s="199"/>
      <c r="AT23" s="199"/>
      <c r="AU23" s="199"/>
      <c r="AV23" s="191">
        <f t="shared" si="1"/>
        <v>7.0007000000000001</v>
      </c>
      <c r="AW23" s="191">
        <f t="shared" si="2"/>
        <v>6.0006000000000004</v>
      </c>
      <c r="AX23" s="191">
        <v>6</v>
      </c>
      <c r="AY23" s="191">
        <f>'RINCIAN PROG TAHUNAN'!Q21</f>
        <v>6</v>
      </c>
      <c r="AZ23" s="191">
        <f>'RINCIAN PROG TAHUNAN'!R21</f>
        <v>0</v>
      </c>
      <c r="BA23" s="192">
        <f>'RINCIAN PROG TAHUNAN'!S21</f>
        <v>0</v>
      </c>
      <c r="BB23" s="191">
        <f>'RINCIAN PROG TAHUNAN'!T21</f>
        <v>0</v>
      </c>
      <c r="BC23" s="192">
        <f>'RINCIAN PROG TAHUNAN'!U21</f>
        <v>0</v>
      </c>
      <c r="BD23" s="191">
        <f>'RINCIAN PROG TAHUNAN'!V21</f>
        <v>6</v>
      </c>
      <c r="BF23" s="191">
        <f t="shared" si="3"/>
        <v>8.0007999999999999</v>
      </c>
      <c r="BG23" s="191">
        <f t="shared" si="4"/>
        <v>6.0006000000000004</v>
      </c>
      <c r="BI23" s="191">
        <f>'RINCIAN PROG TAHUNAN'!Y21</f>
        <v>6</v>
      </c>
      <c r="BJ23" s="192">
        <f>'RINCIAN PROG TAHUNAN'!Z21</f>
        <v>0</v>
      </c>
      <c r="BK23" s="192">
        <f>'RINCIAN PROG TAHUNAN'!AA21</f>
        <v>0</v>
      </c>
      <c r="BL23" s="191">
        <f>'RINCIAN PROG TAHUNAN'!AB21</f>
        <v>0</v>
      </c>
      <c r="BM23" s="192">
        <f>'RINCIAN PROG TAHUNAN'!AC21</f>
        <v>0</v>
      </c>
      <c r="BN23" s="191">
        <f>'RINCIAN PROG TAHUNAN'!AD21</f>
        <v>8</v>
      </c>
      <c r="BO23" s="191">
        <f t="shared" si="5"/>
        <v>7</v>
      </c>
      <c r="BP23" s="192">
        <f t="shared" si="6"/>
        <v>0</v>
      </c>
      <c r="BQ23" s="192">
        <f t="shared" si="7"/>
        <v>0</v>
      </c>
      <c r="BR23" s="191">
        <f t="shared" si="8"/>
        <v>0</v>
      </c>
      <c r="BS23" s="192">
        <f t="shared" si="9"/>
        <v>0</v>
      </c>
      <c r="BT23" s="191">
        <f t="shared" si="10"/>
        <v>7</v>
      </c>
      <c r="BU23" s="191">
        <f t="shared" si="11"/>
        <v>8</v>
      </c>
      <c r="BV23" s="191">
        <f t="shared" si="12"/>
        <v>0</v>
      </c>
      <c r="BW23" s="192">
        <f t="shared" si="13"/>
        <v>0</v>
      </c>
      <c r="BX23" s="191">
        <f t="shared" si="14"/>
        <v>0</v>
      </c>
      <c r="BY23" s="192">
        <f t="shared" si="15"/>
        <v>0</v>
      </c>
      <c r="BZ23" s="191">
        <f t="shared" si="16"/>
        <v>10</v>
      </c>
      <c r="CA23" s="197"/>
      <c r="CB23" s="197"/>
      <c r="CC23" s="197"/>
      <c r="CD23" s="197"/>
      <c r="CE23" s="197"/>
      <c r="CF23" s="197"/>
      <c r="CG23" s="197"/>
      <c r="CH23" s="197"/>
      <c r="CI23" s="197"/>
      <c r="CJ23" s="197"/>
      <c r="CK23" s="197"/>
      <c r="CL23" s="197"/>
      <c r="CM23" s="197"/>
      <c r="CN23" s="197"/>
    </row>
    <row r="24" spans="2:92" ht="66.75" customHeight="1" x14ac:dyDescent="0.2">
      <c r="B24" s="220">
        <f t="shared" si="17"/>
        <v>7</v>
      </c>
      <c r="C24" s="182">
        <f t="shared" si="0"/>
        <v>0</v>
      </c>
      <c r="D24" s="183">
        <f t="shared" si="0"/>
        <v>0</v>
      </c>
      <c r="E24" s="182">
        <f t="shared" si="0"/>
        <v>0</v>
      </c>
      <c r="F24" s="183">
        <f t="shared" si="0"/>
        <v>0</v>
      </c>
      <c r="G24" s="148">
        <f t="shared" si="0"/>
        <v>8</v>
      </c>
      <c r="H24" s="221"/>
      <c r="I24" s="216"/>
      <c r="J24" s="6"/>
      <c r="K24" s="6"/>
      <c r="L24" s="6"/>
      <c r="M24" s="6"/>
      <c r="N24" s="6"/>
      <c r="O24" s="6"/>
      <c r="P24" s="6"/>
      <c r="Q24" s="6"/>
      <c r="R24" s="6"/>
      <c r="S24" s="6"/>
      <c r="T24" s="207"/>
      <c r="U24" s="207"/>
      <c r="V24" s="6"/>
      <c r="W24" s="6"/>
      <c r="X24" s="6"/>
      <c r="Y24" s="6"/>
      <c r="Z24" s="6"/>
      <c r="AA24" s="6"/>
      <c r="AB24" s="6"/>
      <c r="AC24" s="6"/>
      <c r="AD24" s="6"/>
      <c r="AE24" s="6"/>
      <c r="AF24" s="6"/>
      <c r="AG24" s="6"/>
      <c r="AH24" s="6"/>
      <c r="AI24" s="6"/>
      <c r="AJ24" s="6"/>
      <c r="AK24" s="6"/>
      <c r="AL24" s="6"/>
      <c r="AM24" s="243"/>
      <c r="AN24" s="199"/>
      <c r="AO24" s="199"/>
      <c r="AP24" s="199"/>
      <c r="AQ24" s="199"/>
      <c r="AR24" s="199"/>
      <c r="AS24" s="199"/>
      <c r="AT24" s="199"/>
      <c r="AU24" s="199"/>
      <c r="AV24" s="191">
        <f t="shared" si="1"/>
        <v>8.0007999999999999</v>
      </c>
      <c r="AW24" s="191">
        <f t="shared" si="2"/>
        <v>7.0007000000000001</v>
      </c>
      <c r="AX24" s="191">
        <v>7</v>
      </c>
      <c r="AY24" s="191">
        <f>'RINCIAN PROG TAHUNAN'!Q22</f>
        <v>7</v>
      </c>
      <c r="AZ24" s="191">
        <f>'RINCIAN PROG TAHUNAN'!R22</f>
        <v>0</v>
      </c>
      <c r="BA24" s="192">
        <f>'RINCIAN PROG TAHUNAN'!S22</f>
        <v>0</v>
      </c>
      <c r="BB24" s="191">
        <f>'RINCIAN PROG TAHUNAN'!T22</f>
        <v>0</v>
      </c>
      <c r="BC24" s="192">
        <f>'RINCIAN PROG TAHUNAN'!U22</f>
        <v>0</v>
      </c>
      <c r="BD24" s="191">
        <f>'RINCIAN PROG TAHUNAN'!V22</f>
        <v>7</v>
      </c>
      <c r="BF24" s="191">
        <f t="shared" si="3"/>
        <v>9.0008999999999997</v>
      </c>
      <c r="BG24" s="191">
        <f t="shared" si="4"/>
        <v>7.0007000000000001</v>
      </c>
      <c r="BI24" s="191">
        <f>'RINCIAN PROG TAHUNAN'!Y22</f>
        <v>7</v>
      </c>
      <c r="BJ24" s="192">
        <f>'RINCIAN PROG TAHUNAN'!Z22</f>
        <v>0</v>
      </c>
      <c r="BK24" s="192">
        <f>'RINCIAN PROG TAHUNAN'!AA22</f>
        <v>0</v>
      </c>
      <c r="BL24" s="191">
        <f>'RINCIAN PROG TAHUNAN'!AB22</f>
        <v>0</v>
      </c>
      <c r="BM24" s="192">
        <f>'RINCIAN PROG TAHUNAN'!AC22</f>
        <v>0</v>
      </c>
      <c r="BN24" s="191">
        <f>'RINCIAN PROG TAHUNAN'!AD22</f>
        <v>9</v>
      </c>
      <c r="BO24" s="191">
        <f t="shared" si="5"/>
        <v>8</v>
      </c>
      <c r="BP24" s="192">
        <f t="shared" si="6"/>
        <v>0</v>
      </c>
      <c r="BQ24" s="192">
        <f t="shared" si="7"/>
        <v>0</v>
      </c>
      <c r="BR24" s="191">
        <f t="shared" si="8"/>
        <v>0</v>
      </c>
      <c r="BS24" s="192">
        <f t="shared" si="9"/>
        <v>0</v>
      </c>
      <c r="BT24" s="191">
        <f t="shared" si="10"/>
        <v>8</v>
      </c>
      <c r="BU24" s="191">
        <f t="shared" si="11"/>
        <v>9</v>
      </c>
      <c r="BV24" s="191">
        <f t="shared" si="12"/>
        <v>0</v>
      </c>
      <c r="BW24" s="192">
        <f t="shared" si="13"/>
        <v>0</v>
      </c>
      <c r="BX24" s="191">
        <f t="shared" si="14"/>
        <v>0</v>
      </c>
      <c r="BY24" s="192">
        <f t="shared" si="15"/>
        <v>0</v>
      </c>
      <c r="BZ24" s="191">
        <f t="shared" si="16"/>
        <v>9</v>
      </c>
      <c r="CA24" s="197"/>
      <c r="CB24" s="197"/>
      <c r="CC24" s="197"/>
      <c r="CD24" s="197"/>
      <c r="CE24" s="197"/>
      <c r="CF24" s="197"/>
      <c r="CG24" s="197"/>
      <c r="CH24" s="197"/>
      <c r="CI24" s="197"/>
      <c r="CJ24" s="197"/>
      <c r="CK24" s="197"/>
      <c r="CL24" s="197"/>
      <c r="CM24" s="197"/>
      <c r="CN24" s="197"/>
    </row>
    <row r="25" spans="2:92" ht="66.75" customHeight="1" x14ac:dyDescent="0.2">
      <c r="B25" s="220">
        <f t="shared" si="17"/>
        <v>8</v>
      </c>
      <c r="C25" s="182">
        <f t="shared" si="0"/>
        <v>0</v>
      </c>
      <c r="D25" s="183">
        <f t="shared" si="0"/>
        <v>0</v>
      </c>
      <c r="E25" s="182">
        <f t="shared" si="0"/>
        <v>0</v>
      </c>
      <c r="F25" s="183">
        <f t="shared" si="0"/>
        <v>0</v>
      </c>
      <c r="G25" s="148">
        <f t="shared" si="0"/>
        <v>90</v>
      </c>
      <c r="H25" s="221"/>
      <c r="I25" s="216"/>
      <c r="J25" s="6"/>
      <c r="K25" s="6"/>
      <c r="L25" s="6"/>
      <c r="M25" s="6"/>
      <c r="N25" s="6"/>
      <c r="O25" s="6"/>
      <c r="P25" s="6"/>
      <c r="Q25" s="6"/>
      <c r="R25" s="6"/>
      <c r="S25" s="6"/>
      <c r="T25" s="207"/>
      <c r="U25" s="207"/>
      <c r="V25" s="6"/>
      <c r="W25" s="6"/>
      <c r="X25" s="6"/>
      <c r="Y25" s="6"/>
      <c r="Z25" s="6"/>
      <c r="AA25" s="6"/>
      <c r="AB25" s="6"/>
      <c r="AC25" s="6"/>
      <c r="AD25" s="6"/>
      <c r="AE25" s="6"/>
      <c r="AF25" s="6"/>
      <c r="AG25" s="6"/>
      <c r="AH25" s="6"/>
      <c r="AI25" s="6"/>
      <c r="AJ25" s="6"/>
      <c r="AK25" s="6"/>
      <c r="AL25" s="6"/>
      <c r="AM25" s="243"/>
      <c r="AN25" s="199"/>
      <c r="AO25" s="199"/>
      <c r="AP25" s="199"/>
      <c r="AQ25" s="199"/>
      <c r="AR25" s="199"/>
      <c r="AS25" s="199"/>
      <c r="AT25" s="199"/>
      <c r="AU25" s="199"/>
      <c r="AV25" s="191">
        <f t="shared" si="1"/>
        <v>9.0008999999999997</v>
      </c>
      <c r="AW25" s="191">
        <f t="shared" si="2"/>
        <v>8.0007999999999999</v>
      </c>
      <c r="AX25" s="191">
        <v>8</v>
      </c>
      <c r="AY25" s="191">
        <f>'RINCIAN PROG TAHUNAN'!Q23</f>
        <v>8</v>
      </c>
      <c r="AZ25" s="191">
        <f>'RINCIAN PROG TAHUNAN'!R23</f>
        <v>0</v>
      </c>
      <c r="BA25" s="192">
        <f>'RINCIAN PROG TAHUNAN'!S23</f>
        <v>0</v>
      </c>
      <c r="BB25" s="191">
        <f>'RINCIAN PROG TAHUNAN'!T23</f>
        <v>0</v>
      </c>
      <c r="BC25" s="192">
        <f>'RINCIAN PROG TAHUNAN'!U23</f>
        <v>0</v>
      </c>
      <c r="BD25" s="191">
        <f>'RINCIAN PROG TAHUNAN'!V23</f>
        <v>8</v>
      </c>
      <c r="BF25" s="191">
        <f t="shared" si="3"/>
        <v>10.000999999999999</v>
      </c>
      <c r="BG25" s="191">
        <f t="shared" si="4"/>
        <v>8.0007999999999999</v>
      </c>
      <c r="BI25" s="191">
        <f>'RINCIAN PROG TAHUNAN'!Y23</f>
        <v>8</v>
      </c>
      <c r="BJ25" s="192">
        <f>'RINCIAN PROG TAHUNAN'!Z23</f>
        <v>0</v>
      </c>
      <c r="BK25" s="192">
        <f>'RINCIAN PROG TAHUNAN'!AA23</f>
        <v>0</v>
      </c>
      <c r="BL25" s="191">
        <f>'RINCIAN PROG TAHUNAN'!AB23</f>
        <v>0</v>
      </c>
      <c r="BM25" s="192">
        <f>'RINCIAN PROG TAHUNAN'!AC23</f>
        <v>0</v>
      </c>
      <c r="BN25" s="191">
        <f>'RINCIAN PROG TAHUNAN'!AD23</f>
        <v>10</v>
      </c>
      <c r="BO25" s="191">
        <f t="shared" si="5"/>
        <v>9</v>
      </c>
      <c r="BP25" s="192">
        <f t="shared" si="6"/>
        <v>0</v>
      </c>
      <c r="BQ25" s="192">
        <f t="shared" si="7"/>
        <v>0</v>
      </c>
      <c r="BR25" s="191">
        <f t="shared" si="8"/>
        <v>0</v>
      </c>
      <c r="BS25" s="192">
        <f t="shared" si="9"/>
        <v>0</v>
      </c>
      <c r="BT25" s="191">
        <f t="shared" si="10"/>
        <v>90</v>
      </c>
      <c r="BU25" s="191">
        <f t="shared" si="11"/>
        <v>10</v>
      </c>
      <c r="BV25" s="191">
        <f t="shared" si="12"/>
        <v>0</v>
      </c>
      <c r="BW25" s="192">
        <f t="shared" si="13"/>
        <v>0</v>
      </c>
      <c r="BX25" s="191">
        <f t="shared" si="14"/>
        <v>0</v>
      </c>
      <c r="BY25" s="192">
        <f t="shared" si="15"/>
        <v>0</v>
      </c>
      <c r="BZ25" s="191">
        <f t="shared" si="16"/>
        <v>0</v>
      </c>
      <c r="CA25" s="197"/>
      <c r="CB25" s="197"/>
      <c r="CC25" s="197"/>
      <c r="CD25" s="197"/>
      <c r="CE25" s="197"/>
      <c r="CF25" s="197"/>
      <c r="CG25" s="197"/>
      <c r="CH25" s="197"/>
      <c r="CI25" s="197"/>
      <c r="CJ25" s="197"/>
      <c r="CK25" s="197"/>
      <c r="CL25" s="197"/>
      <c r="CM25" s="197"/>
      <c r="CN25" s="197"/>
    </row>
    <row r="26" spans="2:92" ht="66.75" customHeight="1" x14ac:dyDescent="0.2">
      <c r="B26" s="220">
        <f t="shared" si="17"/>
        <v>9</v>
      </c>
      <c r="C26" s="182">
        <f t="shared" si="0"/>
        <v>0</v>
      </c>
      <c r="D26" s="183">
        <f t="shared" si="0"/>
        <v>0</v>
      </c>
      <c r="E26" s="182">
        <f t="shared" si="0"/>
        <v>0</v>
      </c>
      <c r="F26" s="183">
        <f t="shared" si="0"/>
        <v>0</v>
      </c>
      <c r="G26" s="148">
        <f t="shared" si="0"/>
        <v>0</v>
      </c>
      <c r="H26" s="221"/>
      <c r="I26" s="216"/>
      <c r="J26" s="6"/>
      <c r="K26" s="6"/>
      <c r="L26" s="6"/>
      <c r="M26" s="6"/>
      <c r="N26" s="6"/>
      <c r="O26" s="6"/>
      <c r="P26" s="6"/>
      <c r="Q26" s="6"/>
      <c r="R26" s="6"/>
      <c r="S26" s="6"/>
      <c r="T26" s="207"/>
      <c r="U26" s="207"/>
      <c r="V26" s="6"/>
      <c r="W26" s="6"/>
      <c r="X26" s="6"/>
      <c r="Y26" s="6"/>
      <c r="Z26" s="6"/>
      <c r="AA26" s="6"/>
      <c r="AB26" s="6"/>
      <c r="AC26" s="6"/>
      <c r="AD26" s="6"/>
      <c r="AE26" s="6"/>
      <c r="AF26" s="6"/>
      <c r="AG26" s="6"/>
      <c r="AH26" s="6"/>
      <c r="AI26" s="6"/>
      <c r="AJ26" s="6"/>
      <c r="AK26" s="6"/>
      <c r="AL26" s="6"/>
      <c r="AM26" s="243"/>
      <c r="AN26" s="199"/>
      <c r="AO26" s="199"/>
      <c r="AP26" s="199"/>
      <c r="AQ26" s="199"/>
      <c r="AR26" s="199"/>
      <c r="AS26" s="199"/>
      <c r="AT26" s="199"/>
      <c r="AU26" s="199"/>
      <c r="AV26" s="191">
        <f t="shared" si="1"/>
        <v>10.000999999999999</v>
      </c>
      <c r="AW26" s="191">
        <f t="shared" si="2"/>
        <v>9.0008999999999997</v>
      </c>
      <c r="AX26" s="191">
        <v>9</v>
      </c>
      <c r="AY26" s="191">
        <f>'RINCIAN PROG TAHUNAN'!Q24</f>
        <v>9</v>
      </c>
      <c r="AZ26" s="191">
        <f>'RINCIAN PROG TAHUNAN'!R24</f>
        <v>0</v>
      </c>
      <c r="BA26" s="192">
        <f>'RINCIAN PROG TAHUNAN'!S24</f>
        <v>0</v>
      </c>
      <c r="BB26" s="191">
        <f>'RINCIAN PROG TAHUNAN'!T24</f>
        <v>0</v>
      </c>
      <c r="BC26" s="192">
        <f>'RINCIAN PROG TAHUNAN'!U24</f>
        <v>0</v>
      </c>
      <c r="BD26" s="191">
        <f>'RINCIAN PROG TAHUNAN'!V24</f>
        <v>90</v>
      </c>
      <c r="BF26" s="191">
        <f t="shared" si="3"/>
        <v>11.001099999999999</v>
      </c>
      <c r="BG26" s="191">
        <f t="shared" si="4"/>
        <v>9.0008999999999997</v>
      </c>
      <c r="BI26" s="191">
        <f>'RINCIAN PROG TAHUNAN'!Y24</f>
        <v>9</v>
      </c>
      <c r="BJ26" s="192">
        <f>'RINCIAN PROG TAHUNAN'!Z24</f>
        <v>0</v>
      </c>
      <c r="BK26" s="192">
        <f>'RINCIAN PROG TAHUNAN'!AA24</f>
        <v>0</v>
      </c>
      <c r="BL26" s="191">
        <f>'RINCIAN PROG TAHUNAN'!AB24</f>
        <v>0</v>
      </c>
      <c r="BM26" s="192">
        <f>'RINCIAN PROG TAHUNAN'!AC24</f>
        <v>0</v>
      </c>
      <c r="BN26" s="191">
        <f>'RINCIAN PROG TAHUNAN'!AD24</f>
        <v>9</v>
      </c>
      <c r="BO26" s="191">
        <f t="shared" si="5"/>
        <v>10</v>
      </c>
      <c r="BP26" s="192">
        <f t="shared" si="6"/>
        <v>0</v>
      </c>
      <c r="BQ26" s="192">
        <f t="shared" si="7"/>
        <v>0</v>
      </c>
      <c r="BR26" s="191">
        <f t="shared" si="8"/>
        <v>0</v>
      </c>
      <c r="BS26" s="192">
        <f t="shared" si="9"/>
        <v>0</v>
      </c>
      <c r="BT26" s="191">
        <f t="shared" si="10"/>
        <v>0</v>
      </c>
      <c r="BU26" s="191">
        <f t="shared" si="11"/>
        <v>11</v>
      </c>
      <c r="BV26" s="191">
        <f t="shared" si="12"/>
        <v>0</v>
      </c>
      <c r="BW26" s="192">
        <f t="shared" si="13"/>
        <v>0</v>
      </c>
      <c r="BX26" s="191">
        <f t="shared" si="14"/>
        <v>0</v>
      </c>
      <c r="BY26" s="192">
        <f t="shared" si="15"/>
        <v>0</v>
      </c>
      <c r="BZ26" s="191">
        <f t="shared" si="16"/>
        <v>0</v>
      </c>
      <c r="CA26" s="197"/>
      <c r="CB26" s="197"/>
      <c r="CC26" s="197"/>
      <c r="CD26" s="197"/>
      <c r="CE26" s="197"/>
      <c r="CF26" s="197"/>
      <c r="CG26" s="197"/>
      <c r="CH26" s="197"/>
      <c r="CI26" s="197"/>
      <c r="CJ26" s="197"/>
      <c r="CK26" s="197"/>
      <c r="CL26" s="197"/>
      <c r="CM26" s="197"/>
      <c r="CN26" s="197"/>
    </row>
    <row r="27" spans="2:92" ht="66.75" customHeight="1" x14ac:dyDescent="0.2">
      <c r="B27" s="220">
        <f t="shared" si="17"/>
        <v>10</v>
      </c>
      <c r="C27" s="182">
        <f t="shared" si="0"/>
        <v>0</v>
      </c>
      <c r="D27" s="183">
        <f t="shared" si="0"/>
        <v>0</v>
      </c>
      <c r="E27" s="182">
        <f t="shared" si="0"/>
        <v>0</v>
      </c>
      <c r="F27" s="183">
        <f t="shared" si="0"/>
        <v>0</v>
      </c>
      <c r="G27" s="148">
        <f t="shared" si="0"/>
        <v>0</v>
      </c>
      <c r="H27" s="221"/>
      <c r="I27" s="216"/>
      <c r="J27" s="6"/>
      <c r="K27" s="6"/>
      <c r="L27" s="6"/>
      <c r="M27" s="6"/>
      <c r="N27" s="6"/>
      <c r="O27" s="6"/>
      <c r="P27" s="6"/>
      <c r="Q27" s="6"/>
      <c r="R27" s="6"/>
      <c r="S27" s="6"/>
      <c r="T27" s="207"/>
      <c r="U27" s="207"/>
      <c r="V27" s="6"/>
      <c r="W27" s="6"/>
      <c r="X27" s="6"/>
      <c r="Y27" s="6"/>
      <c r="Z27" s="6"/>
      <c r="AA27" s="6"/>
      <c r="AB27" s="6"/>
      <c r="AC27" s="6"/>
      <c r="AD27" s="6"/>
      <c r="AE27" s="6"/>
      <c r="AF27" s="6"/>
      <c r="AG27" s="6"/>
      <c r="AH27" s="6"/>
      <c r="AI27" s="6"/>
      <c r="AJ27" s="6"/>
      <c r="AK27" s="6"/>
      <c r="AL27" s="6"/>
      <c r="AM27" s="243"/>
      <c r="AN27" s="199"/>
      <c r="AO27" s="199"/>
      <c r="AP27" s="199"/>
      <c r="AQ27" s="199"/>
      <c r="AR27" s="199"/>
      <c r="AS27" s="199"/>
      <c r="AT27" s="199"/>
      <c r="AU27" s="199"/>
      <c r="AV27" s="191">
        <f t="shared" si="1"/>
        <v>11.001099999999999</v>
      </c>
      <c r="AW27" s="191">
        <f t="shared" si="2"/>
        <v>10.000999999999999</v>
      </c>
      <c r="AX27" s="191">
        <v>10</v>
      </c>
      <c r="AY27" s="191">
        <f>'RINCIAN PROG TAHUNAN'!Q25</f>
        <v>10</v>
      </c>
      <c r="AZ27" s="191">
        <f>'RINCIAN PROG TAHUNAN'!R25</f>
        <v>0</v>
      </c>
      <c r="BA27" s="192">
        <f>'RINCIAN PROG TAHUNAN'!S25</f>
        <v>0</v>
      </c>
      <c r="BB27" s="191">
        <f>'RINCIAN PROG TAHUNAN'!T25</f>
        <v>0</v>
      </c>
      <c r="BC27" s="192">
        <f>'RINCIAN PROG TAHUNAN'!U25</f>
        <v>0</v>
      </c>
      <c r="BD27" s="191">
        <f>'RINCIAN PROG TAHUNAN'!V25</f>
        <v>0</v>
      </c>
      <c r="BF27" s="191">
        <f t="shared" si="3"/>
        <v>12.001200000000001</v>
      </c>
      <c r="BG27" s="191">
        <f t="shared" si="4"/>
        <v>10.000999999999999</v>
      </c>
      <c r="BI27" s="191">
        <f>'RINCIAN PROG TAHUNAN'!Y25</f>
        <v>10</v>
      </c>
      <c r="BJ27" s="192">
        <f>'RINCIAN PROG TAHUNAN'!Z25</f>
        <v>0</v>
      </c>
      <c r="BK27" s="192">
        <f>'RINCIAN PROG TAHUNAN'!AA25</f>
        <v>0</v>
      </c>
      <c r="BL27" s="191">
        <f>'RINCIAN PROG TAHUNAN'!AB25</f>
        <v>0</v>
      </c>
      <c r="BM27" s="192">
        <f>'RINCIAN PROG TAHUNAN'!AC25</f>
        <v>0</v>
      </c>
      <c r="BN27" s="191">
        <f>'RINCIAN PROG TAHUNAN'!AD25</f>
        <v>0</v>
      </c>
      <c r="BO27" s="191">
        <f t="shared" si="5"/>
        <v>11</v>
      </c>
      <c r="BP27" s="192">
        <f t="shared" si="6"/>
        <v>0</v>
      </c>
      <c r="BQ27" s="192">
        <f t="shared" si="7"/>
        <v>0</v>
      </c>
      <c r="BR27" s="191">
        <f t="shared" si="8"/>
        <v>0</v>
      </c>
      <c r="BS27" s="192">
        <f t="shared" si="9"/>
        <v>0</v>
      </c>
      <c r="BT27" s="191">
        <f t="shared" si="10"/>
        <v>0</v>
      </c>
      <c r="BU27" s="191">
        <f t="shared" si="11"/>
        <v>12</v>
      </c>
      <c r="BV27" s="191">
        <f t="shared" si="12"/>
        <v>0</v>
      </c>
      <c r="BW27" s="192">
        <f t="shared" si="13"/>
        <v>0</v>
      </c>
      <c r="BX27" s="191">
        <f t="shared" si="14"/>
        <v>0</v>
      </c>
      <c r="BY27" s="192">
        <f t="shared" si="15"/>
        <v>0</v>
      </c>
      <c r="BZ27" s="191">
        <f t="shared" si="16"/>
        <v>0</v>
      </c>
      <c r="CA27" s="197"/>
      <c r="CB27" s="197"/>
      <c r="CC27" s="197"/>
      <c r="CD27" s="197"/>
      <c r="CE27" s="197"/>
      <c r="CF27" s="197"/>
      <c r="CG27" s="197"/>
      <c r="CH27" s="197"/>
      <c r="CI27" s="197"/>
      <c r="CJ27" s="197"/>
      <c r="CK27" s="197"/>
      <c r="CL27" s="197"/>
      <c r="CM27" s="197"/>
      <c r="CN27" s="197"/>
    </row>
    <row r="28" spans="2:92" ht="66.75" customHeight="1" x14ac:dyDescent="0.2">
      <c r="B28" s="220">
        <f t="shared" si="17"/>
        <v>11</v>
      </c>
      <c r="C28" s="182">
        <f t="shared" si="0"/>
        <v>0</v>
      </c>
      <c r="D28" s="183">
        <f t="shared" si="0"/>
        <v>0</v>
      </c>
      <c r="E28" s="182">
        <f t="shared" si="0"/>
        <v>0</v>
      </c>
      <c r="F28" s="183">
        <f t="shared" si="0"/>
        <v>0</v>
      </c>
      <c r="G28" s="148">
        <f t="shared" si="0"/>
        <v>0</v>
      </c>
      <c r="H28" s="221"/>
      <c r="I28" s="216"/>
      <c r="J28" s="6"/>
      <c r="K28" s="6"/>
      <c r="L28" s="6"/>
      <c r="M28" s="6"/>
      <c r="N28" s="6"/>
      <c r="O28" s="6"/>
      <c r="P28" s="6"/>
      <c r="Q28" s="6"/>
      <c r="R28" s="6"/>
      <c r="S28" s="6"/>
      <c r="T28" s="207"/>
      <c r="U28" s="207"/>
      <c r="V28" s="6"/>
      <c r="W28" s="6"/>
      <c r="X28" s="6"/>
      <c r="Y28" s="6"/>
      <c r="Z28" s="6"/>
      <c r="AA28" s="6"/>
      <c r="AB28" s="6"/>
      <c r="AC28" s="6"/>
      <c r="AD28" s="6"/>
      <c r="AE28" s="6"/>
      <c r="AF28" s="6"/>
      <c r="AG28" s="6"/>
      <c r="AH28" s="6"/>
      <c r="AI28" s="6"/>
      <c r="AJ28" s="6"/>
      <c r="AK28" s="6"/>
      <c r="AL28" s="6"/>
      <c r="AM28" s="243"/>
      <c r="AN28" s="199"/>
      <c r="AO28" s="199"/>
      <c r="AP28" s="199"/>
      <c r="AQ28" s="199"/>
      <c r="AR28" s="199"/>
      <c r="AS28" s="199"/>
      <c r="AT28" s="199"/>
      <c r="AU28" s="199"/>
      <c r="AV28" s="191">
        <f t="shared" si="1"/>
        <v>12.001200000000001</v>
      </c>
      <c r="AW28" s="191">
        <f t="shared" si="2"/>
        <v>11.001099999999999</v>
      </c>
      <c r="AX28" s="191">
        <v>11</v>
      </c>
      <c r="AY28" s="191">
        <f>'RINCIAN PROG TAHUNAN'!Q26</f>
        <v>11</v>
      </c>
      <c r="AZ28" s="191">
        <f>'RINCIAN PROG TAHUNAN'!R26</f>
        <v>0</v>
      </c>
      <c r="BA28" s="192">
        <f>'RINCIAN PROG TAHUNAN'!S26</f>
        <v>0</v>
      </c>
      <c r="BB28" s="191">
        <f>'RINCIAN PROG TAHUNAN'!T26</f>
        <v>0</v>
      </c>
      <c r="BC28" s="192">
        <f>'RINCIAN PROG TAHUNAN'!U26</f>
        <v>0</v>
      </c>
      <c r="BD28" s="191">
        <f>'RINCIAN PROG TAHUNAN'!V26</f>
        <v>0</v>
      </c>
      <c r="BF28" s="191">
        <f t="shared" si="3"/>
        <v>13.001300000000001</v>
      </c>
      <c r="BG28" s="191">
        <f t="shared" si="4"/>
        <v>11.001099999999999</v>
      </c>
      <c r="BI28" s="191">
        <f>'RINCIAN PROG TAHUNAN'!Y26</f>
        <v>11</v>
      </c>
      <c r="BJ28" s="192">
        <f>'RINCIAN PROG TAHUNAN'!Z26</f>
        <v>0</v>
      </c>
      <c r="BK28" s="192">
        <f>'RINCIAN PROG TAHUNAN'!AA26</f>
        <v>0</v>
      </c>
      <c r="BL28" s="191">
        <f>'RINCIAN PROG TAHUNAN'!AB26</f>
        <v>0</v>
      </c>
      <c r="BM28" s="192">
        <f>'RINCIAN PROG TAHUNAN'!AC26</f>
        <v>0</v>
      </c>
      <c r="BN28" s="191">
        <f>'RINCIAN PROG TAHUNAN'!AD26</f>
        <v>0</v>
      </c>
      <c r="BO28" s="191">
        <f t="shared" si="5"/>
        <v>12</v>
      </c>
      <c r="BP28" s="192">
        <f t="shared" si="6"/>
        <v>0</v>
      </c>
      <c r="BQ28" s="192">
        <f t="shared" si="7"/>
        <v>0</v>
      </c>
      <c r="BR28" s="191">
        <f t="shared" si="8"/>
        <v>0</v>
      </c>
      <c r="BS28" s="192">
        <f t="shared" si="9"/>
        <v>0</v>
      </c>
      <c r="BT28" s="191">
        <f t="shared" si="10"/>
        <v>0</v>
      </c>
      <c r="BU28" s="191">
        <f t="shared" si="11"/>
        <v>13</v>
      </c>
      <c r="BV28" s="191">
        <f t="shared" si="12"/>
        <v>0</v>
      </c>
      <c r="BW28" s="192">
        <f t="shared" si="13"/>
        <v>0</v>
      </c>
      <c r="BX28" s="191">
        <f t="shared" si="14"/>
        <v>0</v>
      </c>
      <c r="BY28" s="192">
        <f t="shared" si="15"/>
        <v>0</v>
      </c>
      <c r="BZ28" s="191">
        <f t="shared" si="16"/>
        <v>0</v>
      </c>
      <c r="CA28" s="197"/>
      <c r="CB28" s="197"/>
      <c r="CC28" s="197"/>
      <c r="CD28" s="197"/>
      <c r="CE28" s="197"/>
      <c r="CF28" s="197"/>
      <c r="CG28" s="197"/>
      <c r="CH28" s="197"/>
      <c r="CI28" s="197"/>
      <c r="CJ28" s="197"/>
      <c r="CK28" s="197"/>
      <c r="CL28" s="197"/>
      <c r="CM28" s="197"/>
      <c r="CN28" s="197"/>
    </row>
    <row r="29" spans="2:92" ht="66.75" customHeight="1" x14ac:dyDescent="0.2">
      <c r="B29" s="220">
        <f t="shared" si="17"/>
        <v>12</v>
      </c>
      <c r="C29" s="182">
        <f t="shared" si="0"/>
        <v>0</v>
      </c>
      <c r="D29" s="183">
        <f t="shared" si="0"/>
        <v>0</v>
      </c>
      <c r="E29" s="182">
        <f t="shared" si="0"/>
        <v>0</v>
      </c>
      <c r="F29" s="183">
        <f t="shared" si="0"/>
        <v>0</v>
      </c>
      <c r="G29" s="148">
        <f t="shared" si="0"/>
        <v>0</v>
      </c>
      <c r="H29" s="221"/>
      <c r="I29" s="216"/>
      <c r="J29" s="6"/>
      <c r="K29" s="6"/>
      <c r="L29" s="6"/>
      <c r="M29" s="6"/>
      <c r="N29" s="6"/>
      <c r="O29" s="6"/>
      <c r="P29" s="6"/>
      <c r="Q29" s="6"/>
      <c r="R29" s="6"/>
      <c r="S29" s="6"/>
      <c r="T29" s="207"/>
      <c r="U29" s="207"/>
      <c r="V29" s="6"/>
      <c r="W29" s="6"/>
      <c r="X29" s="6"/>
      <c r="Y29" s="6"/>
      <c r="Z29" s="6"/>
      <c r="AA29" s="6"/>
      <c r="AB29" s="6"/>
      <c r="AC29" s="6"/>
      <c r="AD29" s="6"/>
      <c r="AE29" s="6"/>
      <c r="AF29" s="6"/>
      <c r="AG29" s="6"/>
      <c r="AH29" s="6"/>
      <c r="AI29" s="6"/>
      <c r="AJ29" s="6"/>
      <c r="AK29" s="6"/>
      <c r="AL29" s="6"/>
      <c r="AM29" s="243"/>
      <c r="AN29" s="199"/>
      <c r="AO29" s="199"/>
      <c r="AP29" s="199"/>
      <c r="AQ29" s="199"/>
      <c r="AR29" s="199"/>
      <c r="AS29" s="199"/>
      <c r="AT29" s="199"/>
      <c r="AU29" s="199"/>
      <c r="AV29" s="191">
        <f t="shared" si="1"/>
        <v>13.001300000000001</v>
      </c>
      <c r="AW29" s="191">
        <f t="shared" si="2"/>
        <v>12.001200000000001</v>
      </c>
      <c r="AX29" s="191">
        <v>12</v>
      </c>
      <c r="AY29" s="191">
        <f>'RINCIAN PROG TAHUNAN'!Q27</f>
        <v>12</v>
      </c>
      <c r="AZ29" s="191">
        <f>'RINCIAN PROG TAHUNAN'!R27</f>
        <v>0</v>
      </c>
      <c r="BA29" s="192">
        <f>'RINCIAN PROG TAHUNAN'!S27</f>
        <v>0</v>
      </c>
      <c r="BB29" s="191">
        <f>'RINCIAN PROG TAHUNAN'!T27</f>
        <v>0</v>
      </c>
      <c r="BC29" s="192">
        <f>'RINCIAN PROG TAHUNAN'!U27</f>
        <v>0</v>
      </c>
      <c r="BD29" s="191">
        <f>'RINCIAN PROG TAHUNAN'!V27</f>
        <v>0</v>
      </c>
      <c r="BF29" s="191">
        <f t="shared" si="3"/>
        <v>14.0014</v>
      </c>
      <c r="BG29" s="191">
        <f t="shared" si="4"/>
        <v>12.001200000000001</v>
      </c>
      <c r="BI29" s="191">
        <f>'RINCIAN PROG TAHUNAN'!Y27</f>
        <v>12</v>
      </c>
      <c r="BJ29" s="192">
        <f>'RINCIAN PROG TAHUNAN'!Z27</f>
        <v>0</v>
      </c>
      <c r="BK29" s="192">
        <f>'RINCIAN PROG TAHUNAN'!AA27</f>
        <v>0</v>
      </c>
      <c r="BL29" s="191">
        <f>'RINCIAN PROG TAHUNAN'!AB27</f>
        <v>0</v>
      </c>
      <c r="BM29" s="192">
        <f>'RINCIAN PROG TAHUNAN'!AC27</f>
        <v>0</v>
      </c>
      <c r="BN29" s="191">
        <f>'RINCIAN PROG TAHUNAN'!AD27</f>
        <v>0</v>
      </c>
      <c r="BO29" s="191">
        <f t="shared" si="5"/>
        <v>13</v>
      </c>
      <c r="BP29" s="192">
        <f t="shared" si="6"/>
        <v>0</v>
      </c>
      <c r="BQ29" s="192">
        <f t="shared" si="7"/>
        <v>0</v>
      </c>
      <c r="BR29" s="191">
        <f t="shared" si="8"/>
        <v>0</v>
      </c>
      <c r="BS29" s="192">
        <f t="shared" si="9"/>
        <v>0</v>
      </c>
      <c r="BT29" s="191">
        <f t="shared" si="10"/>
        <v>0</v>
      </c>
      <c r="BU29" s="191">
        <f t="shared" si="11"/>
        <v>14</v>
      </c>
      <c r="BV29" s="191">
        <f t="shared" si="12"/>
        <v>0</v>
      </c>
      <c r="BW29" s="192">
        <f t="shared" si="13"/>
        <v>0</v>
      </c>
      <c r="BX29" s="191">
        <f t="shared" si="14"/>
        <v>0</v>
      </c>
      <c r="BY29" s="192">
        <f t="shared" si="15"/>
        <v>0</v>
      </c>
      <c r="BZ29" s="191">
        <f t="shared" si="16"/>
        <v>0</v>
      </c>
      <c r="CA29" s="197"/>
      <c r="CB29" s="197"/>
      <c r="CC29" s="197"/>
      <c r="CD29" s="197"/>
      <c r="CE29" s="197"/>
      <c r="CF29" s="197"/>
      <c r="CG29" s="197"/>
      <c r="CH29" s="197"/>
      <c r="CI29" s="197"/>
      <c r="CJ29" s="197"/>
      <c r="CK29" s="197"/>
      <c r="CL29" s="197"/>
      <c r="CM29" s="197"/>
      <c r="CN29" s="197"/>
    </row>
    <row r="30" spans="2:92" ht="66.75" customHeight="1" x14ac:dyDescent="0.2">
      <c r="B30" s="220">
        <f t="shared" si="17"/>
        <v>13</v>
      </c>
      <c r="C30" s="182">
        <f t="shared" si="0"/>
        <v>0</v>
      </c>
      <c r="D30" s="183">
        <f t="shared" si="0"/>
        <v>0</v>
      </c>
      <c r="E30" s="182">
        <f t="shared" si="0"/>
        <v>0</v>
      </c>
      <c r="F30" s="183">
        <f t="shared" si="0"/>
        <v>0</v>
      </c>
      <c r="G30" s="148">
        <f t="shared" si="0"/>
        <v>0</v>
      </c>
      <c r="H30" s="221"/>
      <c r="I30" s="216"/>
      <c r="J30" s="6"/>
      <c r="K30" s="6"/>
      <c r="L30" s="6"/>
      <c r="M30" s="6"/>
      <c r="N30" s="6"/>
      <c r="O30" s="6"/>
      <c r="P30" s="6"/>
      <c r="Q30" s="6"/>
      <c r="R30" s="6"/>
      <c r="S30" s="6"/>
      <c r="T30" s="207"/>
      <c r="U30" s="207"/>
      <c r="V30" s="6"/>
      <c r="W30" s="6"/>
      <c r="X30" s="6"/>
      <c r="Y30" s="6"/>
      <c r="Z30" s="6"/>
      <c r="AA30" s="6"/>
      <c r="AB30" s="6"/>
      <c r="AC30" s="6"/>
      <c r="AD30" s="6"/>
      <c r="AE30" s="6"/>
      <c r="AF30" s="6"/>
      <c r="AG30" s="6"/>
      <c r="AH30" s="6"/>
      <c r="AI30" s="6"/>
      <c r="AJ30" s="6"/>
      <c r="AK30" s="6"/>
      <c r="AL30" s="6"/>
      <c r="AM30" s="243"/>
      <c r="AN30" s="199"/>
      <c r="AO30" s="199"/>
      <c r="AP30" s="199"/>
      <c r="AQ30" s="199"/>
      <c r="AR30" s="199"/>
      <c r="AS30" s="199"/>
      <c r="AT30" s="199"/>
      <c r="AU30" s="199"/>
      <c r="AV30" s="191">
        <f t="shared" si="1"/>
        <v>14.0014</v>
      </c>
      <c r="AW30" s="191">
        <f t="shared" si="2"/>
        <v>13.001300000000001</v>
      </c>
      <c r="AX30" s="191">
        <v>13</v>
      </c>
      <c r="AY30" s="191">
        <f>'RINCIAN PROG TAHUNAN'!Q28</f>
        <v>13</v>
      </c>
      <c r="AZ30" s="191">
        <f>'RINCIAN PROG TAHUNAN'!R28</f>
        <v>0</v>
      </c>
      <c r="BA30" s="192">
        <f>'RINCIAN PROG TAHUNAN'!S28</f>
        <v>0</v>
      </c>
      <c r="BB30" s="191">
        <f>'RINCIAN PROG TAHUNAN'!T28</f>
        <v>0</v>
      </c>
      <c r="BC30" s="192">
        <f>'RINCIAN PROG TAHUNAN'!U28</f>
        <v>0</v>
      </c>
      <c r="BD30" s="191">
        <f>'RINCIAN PROG TAHUNAN'!V28</f>
        <v>0</v>
      </c>
      <c r="BF30" s="191">
        <f t="shared" si="3"/>
        <v>15.0015</v>
      </c>
      <c r="BG30" s="191">
        <f t="shared" si="4"/>
        <v>13.001300000000001</v>
      </c>
      <c r="BI30" s="191">
        <f>'RINCIAN PROG TAHUNAN'!Y28</f>
        <v>13</v>
      </c>
      <c r="BJ30" s="192">
        <f>'RINCIAN PROG TAHUNAN'!Z28</f>
        <v>0</v>
      </c>
      <c r="BK30" s="192">
        <f>'RINCIAN PROG TAHUNAN'!AA28</f>
        <v>0</v>
      </c>
      <c r="BL30" s="191">
        <f>'RINCIAN PROG TAHUNAN'!AB28</f>
        <v>0</v>
      </c>
      <c r="BM30" s="192">
        <f>'RINCIAN PROG TAHUNAN'!AC28</f>
        <v>0</v>
      </c>
      <c r="BN30" s="191">
        <f>'RINCIAN PROG TAHUNAN'!AD28</f>
        <v>0</v>
      </c>
      <c r="BO30" s="191">
        <f t="shared" si="5"/>
        <v>14</v>
      </c>
      <c r="BP30" s="192">
        <f t="shared" si="6"/>
        <v>0</v>
      </c>
      <c r="BQ30" s="192">
        <f t="shared" si="7"/>
        <v>0</v>
      </c>
      <c r="BR30" s="191">
        <f t="shared" si="8"/>
        <v>0</v>
      </c>
      <c r="BS30" s="192">
        <f t="shared" si="9"/>
        <v>0</v>
      </c>
      <c r="BT30" s="191">
        <f t="shared" si="10"/>
        <v>0</v>
      </c>
      <c r="BU30" s="191">
        <f t="shared" si="11"/>
        <v>15</v>
      </c>
      <c r="BV30" s="191">
        <f t="shared" si="12"/>
        <v>0</v>
      </c>
      <c r="BW30" s="192">
        <f t="shared" si="13"/>
        <v>0</v>
      </c>
      <c r="BX30" s="191">
        <f t="shared" si="14"/>
        <v>0</v>
      </c>
      <c r="BY30" s="192">
        <f t="shared" si="15"/>
        <v>0</v>
      </c>
      <c r="BZ30" s="191">
        <f t="shared" si="16"/>
        <v>0</v>
      </c>
      <c r="CA30" s="197"/>
      <c r="CB30" s="197"/>
      <c r="CC30" s="197"/>
      <c r="CD30" s="197"/>
      <c r="CE30" s="197"/>
      <c r="CF30" s="197"/>
      <c r="CG30" s="197"/>
      <c r="CH30" s="197"/>
      <c r="CI30" s="197"/>
      <c r="CJ30" s="197"/>
      <c r="CK30" s="197"/>
      <c r="CL30" s="197"/>
      <c r="CM30" s="197"/>
      <c r="CN30" s="197"/>
    </row>
    <row r="31" spans="2:92" ht="66.75" customHeight="1" x14ac:dyDescent="0.2">
      <c r="B31" s="220">
        <f t="shared" si="17"/>
        <v>14</v>
      </c>
      <c r="C31" s="182">
        <f t="shared" si="0"/>
        <v>0</v>
      </c>
      <c r="D31" s="183">
        <f t="shared" si="0"/>
        <v>0</v>
      </c>
      <c r="E31" s="182">
        <f t="shared" si="0"/>
        <v>0</v>
      </c>
      <c r="F31" s="183">
        <f t="shared" si="0"/>
        <v>0</v>
      </c>
      <c r="G31" s="148">
        <f t="shared" si="0"/>
        <v>0</v>
      </c>
      <c r="H31" s="221"/>
      <c r="I31" s="216"/>
      <c r="J31" s="6"/>
      <c r="K31" s="6"/>
      <c r="L31" s="6"/>
      <c r="M31" s="6"/>
      <c r="N31" s="6"/>
      <c r="O31" s="6"/>
      <c r="P31" s="6"/>
      <c r="Q31" s="6"/>
      <c r="R31" s="6"/>
      <c r="S31" s="6"/>
      <c r="T31" s="207"/>
      <c r="U31" s="207"/>
      <c r="V31" s="6"/>
      <c r="W31" s="6"/>
      <c r="X31" s="6"/>
      <c r="Y31" s="6"/>
      <c r="Z31" s="6"/>
      <c r="AA31" s="6"/>
      <c r="AB31" s="6"/>
      <c r="AC31" s="6"/>
      <c r="AD31" s="6"/>
      <c r="AE31" s="6"/>
      <c r="AF31" s="6"/>
      <c r="AG31" s="6"/>
      <c r="AH31" s="6"/>
      <c r="AI31" s="6"/>
      <c r="AJ31" s="6"/>
      <c r="AK31" s="6"/>
      <c r="AL31" s="6"/>
      <c r="AM31" s="243"/>
      <c r="AN31" s="199"/>
      <c r="AO31" s="199"/>
      <c r="AP31" s="199"/>
      <c r="AQ31" s="199"/>
      <c r="AR31" s="199"/>
      <c r="AS31" s="199"/>
      <c r="AT31" s="199"/>
      <c r="AU31" s="199"/>
      <c r="AV31" s="191">
        <f t="shared" si="1"/>
        <v>15.0015</v>
      </c>
      <c r="AW31" s="191">
        <f t="shared" si="2"/>
        <v>14.0014</v>
      </c>
      <c r="AX31" s="191">
        <v>14</v>
      </c>
      <c r="AY31" s="191">
        <f>'RINCIAN PROG TAHUNAN'!Q29</f>
        <v>14</v>
      </c>
      <c r="AZ31" s="191">
        <f>'RINCIAN PROG TAHUNAN'!R29</f>
        <v>0</v>
      </c>
      <c r="BA31" s="192">
        <f>'RINCIAN PROG TAHUNAN'!S29</f>
        <v>0</v>
      </c>
      <c r="BB31" s="191">
        <f>'RINCIAN PROG TAHUNAN'!T29</f>
        <v>0</v>
      </c>
      <c r="BC31" s="192">
        <f>'RINCIAN PROG TAHUNAN'!U29</f>
        <v>0</v>
      </c>
      <c r="BD31" s="191">
        <f>'RINCIAN PROG TAHUNAN'!V29</f>
        <v>0</v>
      </c>
      <c r="BF31" s="191">
        <f t="shared" si="3"/>
        <v>16.0016</v>
      </c>
      <c r="BG31" s="191">
        <f t="shared" si="4"/>
        <v>14.0014</v>
      </c>
      <c r="BI31" s="191">
        <f>'RINCIAN PROG TAHUNAN'!Y29</f>
        <v>14</v>
      </c>
      <c r="BJ31" s="192">
        <f>'RINCIAN PROG TAHUNAN'!Z29</f>
        <v>0</v>
      </c>
      <c r="BK31" s="192">
        <f>'RINCIAN PROG TAHUNAN'!AA29</f>
        <v>0</v>
      </c>
      <c r="BL31" s="191">
        <f>'RINCIAN PROG TAHUNAN'!AB29</f>
        <v>0</v>
      </c>
      <c r="BM31" s="192">
        <f>'RINCIAN PROG TAHUNAN'!AC29</f>
        <v>0</v>
      </c>
      <c r="BN31" s="191">
        <f>'RINCIAN PROG TAHUNAN'!AD29</f>
        <v>0</v>
      </c>
      <c r="BO31" s="191">
        <f t="shared" si="5"/>
        <v>15</v>
      </c>
      <c r="BP31" s="192">
        <f t="shared" si="6"/>
        <v>0</v>
      </c>
      <c r="BQ31" s="192">
        <f t="shared" si="7"/>
        <v>0</v>
      </c>
      <c r="BR31" s="191">
        <f t="shared" si="8"/>
        <v>0</v>
      </c>
      <c r="BS31" s="192">
        <f t="shared" si="9"/>
        <v>0</v>
      </c>
      <c r="BT31" s="191">
        <f t="shared" si="10"/>
        <v>0</v>
      </c>
      <c r="BU31" s="191">
        <f t="shared" si="11"/>
        <v>16</v>
      </c>
      <c r="BV31" s="191">
        <f t="shared" si="12"/>
        <v>0</v>
      </c>
      <c r="BW31" s="192">
        <f t="shared" si="13"/>
        <v>0</v>
      </c>
      <c r="BX31" s="191">
        <f t="shared" si="14"/>
        <v>0</v>
      </c>
      <c r="BY31" s="192">
        <f t="shared" si="15"/>
        <v>0</v>
      </c>
      <c r="BZ31" s="191">
        <f t="shared" si="16"/>
        <v>0</v>
      </c>
      <c r="CA31" s="197"/>
      <c r="CB31" s="197"/>
      <c r="CC31" s="197"/>
      <c r="CD31" s="197"/>
      <c r="CE31" s="197"/>
      <c r="CF31" s="197"/>
      <c r="CG31" s="197"/>
      <c r="CH31" s="197"/>
      <c r="CI31" s="197"/>
      <c r="CJ31" s="197"/>
      <c r="CK31" s="197"/>
      <c r="CL31" s="197"/>
      <c r="CM31" s="197"/>
      <c r="CN31" s="197"/>
    </row>
    <row r="32" spans="2:92" ht="66.75" customHeight="1" x14ac:dyDescent="0.2">
      <c r="B32" s="220">
        <f t="shared" si="17"/>
        <v>15</v>
      </c>
      <c r="C32" s="182">
        <f t="shared" si="0"/>
        <v>0</v>
      </c>
      <c r="D32" s="183">
        <f t="shared" si="0"/>
        <v>0</v>
      </c>
      <c r="E32" s="182">
        <f t="shared" si="0"/>
        <v>0</v>
      </c>
      <c r="F32" s="183">
        <f t="shared" si="0"/>
        <v>0</v>
      </c>
      <c r="G32" s="148">
        <f t="shared" si="0"/>
        <v>0</v>
      </c>
      <c r="H32" s="221"/>
      <c r="I32" s="217"/>
      <c r="J32" s="187"/>
      <c r="K32" s="187"/>
      <c r="L32" s="6"/>
      <c r="M32" s="6"/>
      <c r="N32" s="6"/>
      <c r="O32" s="6"/>
      <c r="P32" s="6"/>
      <c r="Q32" s="6"/>
      <c r="R32" s="6"/>
      <c r="S32" s="6"/>
      <c r="T32" s="207"/>
      <c r="U32" s="207"/>
      <c r="V32" s="6"/>
      <c r="W32" s="6"/>
      <c r="X32" s="6"/>
      <c r="Y32" s="6"/>
      <c r="Z32" s="6"/>
      <c r="AA32" s="6"/>
      <c r="AB32" s="6"/>
      <c r="AC32" s="6"/>
      <c r="AD32" s="6"/>
      <c r="AE32" s="6"/>
      <c r="AF32" s="6"/>
      <c r="AG32" s="6"/>
      <c r="AH32" s="6"/>
      <c r="AI32" s="6"/>
      <c r="AJ32" s="6"/>
      <c r="AK32" s="6"/>
      <c r="AL32" s="6"/>
      <c r="AM32" s="243"/>
      <c r="AN32" s="199"/>
      <c r="AO32" s="199"/>
      <c r="AP32" s="199"/>
      <c r="AQ32" s="199"/>
      <c r="AR32" s="199"/>
      <c r="AS32" s="199"/>
      <c r="AT32" s="199"/>
      <c r="AU32" s="199"/>
      <c r="AV32" s="191">
        <f t="shared" si="1"/>
        <v>16.0016</v>
      </c>
      <c r="AW32" s="191">
        <f>IFERROR(AY32+(AX32/10000),"")</f>
        <v>15.0015</v>
      </c>
      <c r="AX32" s="191">
        <v>15</v>
      </c>
      <c r="AY32" s="191">
        <f>'RINCIAN PROG TAHUNAN'!Q30</f>
        <v>15</v>
      </c>
      <c r="AZ32" s="191">
        <f>'RINCIAN PROG TAHUNAN'!R30</f>
        <v>0</v>
      </c>
      <c r="BA32" s="192">
        <f>'RINCIAN PROG TAHUNAN'!S30</f>
        <v>0</v>
      </c>
      <c r="BB32" s="191">
        <f>'RINCIAN PROG TAHUNAN'!T30</f>
        <v>0</v>
      </c>
      <c r="BC32" s="192">
        <f>'RINCIAN PROG TAHUNAN'!U30</f>
        <v>0</v>
      </c>
      <c r="BD32" s="191">
        <f>'RINCIAN PROG TAHUNAN'!V30</f>
        <v>0</v>
      </c>
      <c r="BF32" s="191">
        <f t="shared" si="3"/>
        <v>17.0017</v>
      </c>
      <c r="BG32" s="191">
        <f t="shared" si="4"/>
        <v>15.0015</v>
      </c>
      <c r="BI32" s="191">
        <f>'RINCIAN PROG TAHUNAN'!Y30</f>
        <v>15</v>
      </c>
      <c r="BJ32" s="192">
        <f>'RINCIAN PROG TAHUNAN'!Z30</f>
        <v>0</v>
      </c>
      <c r="BK32" s="192">
        <f>'RINCIAN PROG TAHUNAN'!AA30</f>
        <v>0</v>
      </c>
      <c r="BL32" s="191">
        <f>'RINCIAN PROG TAHUNAN'!AB30</f>
        <v>0</v>
      </c>
      <c r="BM32" s="192">
        <f>'RINCIAN PROG TAHUNAN'!AC30</f>
        <v>0</v>
      </c>
      <c r="BN32" s="191">
        <f>'RINCIAN PROG TAHUNAN'!AD30</f>
        <v>0</v>
      </c>
      <c r="BO32" s="191">
        <f>IF(AV32="","",VLOOKUP(AV32,$AW$18:$BD$37,3,FALSE))</f>
        <v>16</v>
      </c>
      <c r="BP32" s="192">
        <f t="shared" si="6"/>
        <v>0</v>
      </c>
      <c r="BQ32" s="192">
        <f t="shared" si="7"/>
        <v>0</v>
      </c>
      <c r="BR32" s="191">
        <f t="shared" si="8"/>
        <v>0</v>
      </c>
      <c r="BS32" s="192">
        <f t="shared" si="9"/>
        <v>0</v>
      </c>
      <c r="BT32" s="191">
        <f t="shared" si="10"/>
        <v>0</v>
      </c>
      <c r="BU32" s="191">
        <f t="shared" si="11"/>
        <v>17</v>
      </c>
      <c r="BV32" s="191">
        <f t="shared" si="12"/>
        <v>0</v>
      </c>
      <c r="BW32" s="192">
        <f t="shared" si="13"/>
        <v>0</v>
      </c>
      <c r="BX32" s="191">
        <f t="shared" si="14"/>
        <v>0</v>
      </c>
      <c r="BY32" s="192">
        <f t="shared" si="15"/>
        <v>0</v>
      </c>
      <c r="BZ32" s="191">
        <f t="shared" si="16"/>
        <v>0</v>
      </c>
      <c r="CA32" s="197"/>
      <c r="CB32" s="197"/>
      <c r="CC32" s="197"/>
      <c r="CD32" s="197"/>
      <c r="CE32" s="197"/>
      <c r="CF32" s="197"/>
      <c r="CG32" s="197"/>
      <c r="CH32" s="197"/>
      <c r="CI32" s="197"/>
      <c r="CJ32" s="197"/>
      <c r="CK32" s="197"/>
      <c r="CL32" s="197"/>
      <c r="CM32" s="197"/>
      <c r="CN32" s="197"/>
    </row>
    <row r="33" spans="2:92" ht="66.75" customHeight="1" x14ac:dyDescent="0.2">
      <c r="B33" s="220">
        <f t="shared" si="17"/>
        <v>16</v>
      </c>
      <c r="C33" s="182">
        <f t="shared" si="0"/>
        <v>0</v>
      </c>
      <c r="D33" s="183">
        <f t="shared" si="0"/>
        <v>0</v>
      </c>
      <c r="E33" s="182">
        <f t="shared" si="0"/>
        <v>0</v>
      </c>
      <c r="F33" s="183">
        <f>BS33</f>
        <v>0</v>
      </c>
      <c r="G33" s="148">
        <f t="shared" si="0"/>
        <v>0</v>
      </c>
      <c r="H33" s="221"/>
      <c r="I33" s="217"/>
      <c r="J33" s="187"/>
      <c r="K33" s="187"/>
      <c r="L33" s="6"/>
      <c r="M33" s="6"/>
      <c r="N33" s="6"/>
      <c r="O33" s="6"/>
      <c r="P33" s="6"/>
      <c r="Q33" s="6"/>
      <c r="R33" s="6"/>
      <c r="S33" s="6"/>
      <c r="T33" s="207"/>
      <c r="U33" s="207"/>
      <c r="V33" s="6"/>
      <c r="W33" s="6"/>
      <c r="X33" s="6"/>
      <c r="Y33" s="6"/>
      <c r="Z33" s="6"/>
      <c r="AA33" s="6"/>
      <c r="AB33" s="6"/>
      <c r="AC33" s="6"/>
      <c r="AD33" s="6"/>
      <c r="AE33" s="6"/>
      <c r="AF33" s="6"/>
      <c r="AG33" s="6"/>
      <c r="AH33" s="6"/>
      <c r="AI33" s="6"/>
      <c r="AJ33" s="6"/>
      <c r="AK33" s="6"/>
      <c r="AL33" s="6"/>
      <c r="AM33" s="243"/>
      <c r="AN33" s="199"/>
      <c r="AO33" s="199"/>
      <c r="AP33" s="199"/>
      <c r="AQ33" s="199"/>
      <c r="AR33" s="199"/>
      <c r="AS33" s="199"/>
      <c r="AT33" s="199"/>
      <c r="AU33" s="199"/>
      <c r="AV33" s="191">
        <f t="shared" si="1"/>
        <v>18.001799999999999</v>
      </c>
      <c r="AW33" s="191">
        <f t="shared" ref="AW33:AW45" si="22">IFERROR(AY33+(AX33/10000),"")</f>
        <v>16.0016</v>
      </c>
      <c r="AX33" s="191">
        <v>16</v>
      </c>
      <c r="AY33" s="191">
        <f>'RINCIAN PROG TAHUNAN'!Q31</f>
        <v>16</v>
      </c>
      <c r="AZ33" s="191">
        <f>'RINCIAN PROG TAHUNAN'!R31</f>
        <v>0</v>
      </c>
      <c r="BA33" s="192">
        <f>'RINCIAN PROG TAHUNAN'!S31</f>
        <v>0</v>
      </c>
      <c r="BB33" s="191">
        <f>'RINCIAN PROG TAHUNAN'!T31</f>
        <v>0</v>
      </c>
      <c r="BC33" s="192">
        <f>'RINCIAN PROG TAHUNAN'!U31</f>
        <v>0</v>
      </c>
      <c r="BD33" s="191">
        <f>'RINCIAN PROG TAHUNAN'!V31</f>
        <v>0</v>
      </c>
      <c r="BF33" s="191">
        <f t="shared" si="3"/>
        <v>18.001799999999999</v>
      </c>
      <c r="BG33" s="191">
        <f t="shared" si="4"/>
        <v>16.0016</v>
      </c>
      <c r="BI33" s="191">
        <f>'RINCIAN PROG TAHUNAN'!Y31</f>
        <v>16</v>
      </c>
      <c r="BJ33" s="192">
        <f>'RINCIAN PROG TAHUNAN'!Z31</f>
        <v>0</v>
      </c>
      <c r="BK33" s="192">
        <f>'RINCIAN PROG TAHUNAN'!AA31</f>
        <v>0</v>
      </c>
      <c r="BL33" s="191">
        <f>'RINCIAN PROG TAHUNAN'!AB31</f>
        <v>0</v>
      </c>
      <c r="BM33" s="192">
        <f>'RINCIAN PROG TAHUNAN'!AC31</f>
        <v>0</v>
      </c>
      <c r="BN33" s="191">
        <f>'RINCIAN PROG TAHUNAN'!AD31</f>
        <v>0</v>
      </c>
      <c r="BO33" s="191">
        <f>IF(AV33="","",VLOOKUP(AV33,$AW$18:$BD$37,3,FALSE))</f>
        <v>18</v>
      </c>
      <c r="BP33" s="192">
        <f t="shared" si="6"/>
        <v>0</v>
      </c>
      <c r="BQ33" s="192">
        <f t="shared" si="7"/>
        <v>0</v>
      </c>
      <c r="BR33" s="191">
        <f t="shared" si="8"/>
        <v>0</v>
      </c>
      <c r="BS33" s="192">
        <f t="shared" si="9"/>
        <v>0</v>
      </c>
      <c r="BT33" s="191">
        <f t="shared" si="10"/>
        <v>0</v>
      </c>
      <c r="BU33" s="191">
        <f t="shared" si="11"/>
        <v>18</v>
      </c>
      <c r="BV33" s="191">
        <f t="shared" si="12"/>
        <v>0</v>
      </c>
      <c r="BW33" s="192">
        <f t="shared" si="13"/>
        <v>0</v>
      </c>
      <c r="BX33" s="191">
        <f t="shared" si="14"/>
        <v>0</v>
      </c>
      <c r="BY33" s="192">
        <f t="shared" si="15"/>
        <v>0</v>
      </c>
      <c r="BZ33" s="191">
        <f t="shared" si="16"/>
        <v>0</v>
      </c>
      <c r="CA33" s="197"/>
      <c r="CB33" s="197"/>
      <c r="CC33" s="197"/>
      <c r="CD33" s="197"/>
      <c r="CE33" s="197"/>
      <c r="CF33" s="197"/>
      <c r="CG33" s="197"/>
      <c r="CH33" s="197"/>
      <c r="CI33" s="197"/>
      <c r="CJ33" s="197"/>
      <c r="CK33" s="197"/>
      <c r="CL33" s="197"/>
      <c r="CM33" s="197"/>
      <c r="CN33" s="197"/>
    </row>
    <row r="34" spans="2:92" ht="66.75" customHeight="1" x14ac:dyDescent="0.2">
      <c r="B34" s="220">
        <f t="shared" si="17"/>
        <v>17</v>
      </c>
      <c r="C34" s="182" t="str">
        <f t="shared" si="0"/>
        <v/>
      </c>
      <c r="D34" s="183" t="str">
        <f t="shared" si="0"/>
        <v/>
      </c>
      <c r="E34" s="182" t="str">
        <f t="shared" si="0"/>
        <v/>
      </c>
      <c r="F34" s="183" t="str">
        <f t="shared" si="0"/>
        <v/>
      </c>
      <c r="G34" s="148" t="str">
        <f t="shared" si="0"/>
        <v/>
      </c>
      <c r="H34" s="221"/>
      <c r="I34" s="217"/>
      <c r="J34" s="187"/>
      <c r="K34" s="187"/>
      <c r="L34" s="6"/>
      <c r="M34" s="6"/>
      <c r="N34" s="6"/>
      <c r="O34" s="6"/>
      <c r="P34" s="6"/>
      <c r="Q34" s="6"/>
      <c r="R34" s="6"/>
      <c r="S34" s="6"/>
      <c r="T34" s="207"/>
      <c r="U34" s="207"/>
      <c r="V34" s="6"/>
      <c r="W34" s="6"/>
      <c r="X34" s="6"/>
      <c r="Y34" s="6"/>
      <c r="Z34" s="6"/>
      <c r="AA34" s="6"/>
      <c r="AB34" s="6"/>
      <c r="AC34" s="6"/>
      <c r="AD34" s="6"/>
      <c r="AE34" s="6"/>
      <c r="AF34" s="6"/>
      <c r="AG34" s="6"/>
      <c r="AH34" s="6"/>
      <c r="AI34" s="6"/>
      <c r="AJ34" s="6"/>
      <c r="AK34" s="6"/>
      <c r="AL34" s="6"/>
      <c r="AM34" s="243"/>
      <c r="AN34" s="199"/>
      <c r="AO34" s="199"/>
      <c r="AP34" s="199"/>
      <c r="AQ34" s="199"/>
      <c r="AR34" s="199"/>
      <c r="AS34" s="199"/>
      <c r="AT34" s="199"/>
      <c r="AU34" s="199"/>
      <c r="AV34" s="191" t="str">
        <f t="shared" si="1"/>
        <v/>
      </c>
      <c r="AW34" s="191" t="str">
        <f t="shared" si="22"/>
        <v/>
      </c>
      <c r="AX34" s="191">
        <v>17</v>
      </c>
      <c r="AY34" s="191" t="str">
        <f>'RINCIAN PROG TAHUNAN'!Q32</f>
        <v/>
      </c>
      <c r="AZ34" s="191" t="str">
        <f>'RINCIAN PROG TAHUNAN'!R32</f>
        <v/>
      </c>
      <c r="BA34" s="192" t="str">
        <f>'RINCIAN PROG TAHUNAN'!S32</f>
        <v/>
      </c>
      <c r="BB34" s="191" t="str">
        <f>'RINCIAN PROG TAHUNAN'!T32</f>
        <v/>
      </c>
      <c r="BC34" s="192" t="str">
        <f>'RINCIAN PROG TAHUNAN'!U32</f>
        <v/>
      </c>
      <c r="BD34" s="191" t="str">
        <f>'RINCIAN PROG TAHUNAN'!V32</f>
        <v/>
      </c>
      <c r="BF34" s="191" t="str">
        <f t="shared" si="3"/>
        <v/>
      </c>
      <c r="BG34" s="191">
        <f t="shared" si="4"/>
        <v>17.0017</v>
      </c>
      <c r="BI34" s="191">
        <f>'RINCIAN PROG TAHUNAN'!Y32</f>
        <v>17</v>
      </c>
      <c r="BJ34" s="192">
        <f>'RINCIAN PROG TAHUNAN'!Z32</f>
        <v>0</v>
      </c>
      <c r="BK34" s="192">
        <f>'RINCIAN PROG TAHUNAN'!AA32</f>
        <v>0</v>
      </c>
      <c r="BL34" s="191">
        <f>'RINCIAN PROG TAHUNAN'!AB32</f>
        <v>0</v>
      </c>
      <c r="BM34" s="192">
        <f>'RINCIAN PROG TAHUNAN'!AC32</f>
        <v>0</v>
      </c>
      <c r="BN34" s="191">
        <f>'RINCIAN PROG TAHUNAN'!AD32</f>
        <v>0</v>
      </c>
      <c r="BO34" s="191" t="str">
        <f t="shared" si="5"/>
        <v/>
      </c>
      <c r="BP34" s="192" t="str">
        <f t="shared" si="6"/>
        <v/>
      </c>
      <c r="BQ34" s="192" t="str">
        <f t="shared" si="7"/>
        <v/>
      </c>
      <c r="BR34" s="191" t="str">
        <f t="shared" si="8"/>
        <v/>
      </c>
      <c r="BS34" s="192" t="str">
        <f t="shared" si="9"/>
        <v/>
      </c>
      <c r="BT34" s="191" t="str">
        <f t="shared" si="10"/>
        <v/>
      </c>
      <c r="BU34" s="191" t="str">
        <f t="shared" si="11"/>
        <v/>
      </c>
      <c r="BV34" s="191" t="str">
        <f t="shared" si="12"/>
        <v/>
      </c>
      <c r="BW34" s="192" t="str">
        <f t="shared" si="13"/>
        <v/>
      </c>
      <c r="BX34" s="191" t="str">
        <f t="shared" si="14"/>
        <v/>
      </c>
      <c r="BY34" s="192" t="str">
        <f t="shared" si="15"/>
        <v/>
      </c>
      <c r="BZ34" s="191" t="str">
        <f t="shared" si="16"/>
        <v/>
      </c>
      <c r="CA34" s="197"/>
      <c r="CB34" s="197"/>
      <c r="CC34" s="197"/>
      <c r="CD34" s="197"/>
      <c r="CE34" s="197"/>
      <c r="CF34" s="197"/>
      <c r="CG34" s="197"/>
      <c r="CH34" s="197"/>
      <c r="CI34" s="197"/>
      <c r="CJ34" s="197"/>
      <c r="CK34" s="197"/>
      <c r="CL34" s="197"/>
      <c r="CM34" s="197"/>
      <c r="CN34" s="197"/>
    </row>
    <row r="35" spans="2:92" ht="66.75" customHeight="1" x14ac:dyDescent="0.2">
      <c r="B35" s="220" t="str">
        <f t="shared" si="17"/>
        <v/>
      </c>
      <c r="C35" s="182" t="str">
        <f t="shared" ref="C35:G45" si="23">BP35</f>
        <v/>
      </c>
      <c r="D35" s="183" t="str">
        <f t="shared" si="23"/>
        <v/>
      </c>
      <c r="E35" s="182" t="str">
        <f t="shared" si="23"/>
        <v/>
      </c>
      <c r="F35" s="183" t="str">
        <f t="shared" si="23"/>
        <v/>
      </c>
      <c r="G35" s="148" t="str">
        <f t="shared" si="23"/>
        <v/>
      </c>
      <c r="H35" s="221"/>
      <c r="I35" s="217"/>
      <c r="J35" s="187"/>
      <c r="K35" s="187"/>
      <c r="L35" s="6"/>
      <c r="M35" s="6"/>
      <c r="N35" s="6"/>
      <c r="O35" s="6"/>
      <c r="P35" s="6"/>
      <c r="Q35" s="6"/>
      <c r="R35" s="6"/>
      <c r="S35" s="6"/>
      <c r="T35" s="207"/>
      <c r="U35" s="207"/>
      <c r="V35" s="6"/>
      <c r="W35" s="6"/>
      <c r="X35" s="6"/>
      <c r="Y35" s="6"/>
      <c r="Z35" s="6"/>
      <c r="AA35" s="6"/>
      <c r="AB35" s="6"/>
      <c r="AC35" s="6"/>
      <c r="AD35" s="6"/>
      <c r="AE35" s="6"/>
      <c r="AF35" s="6"/>
      <c r="AG35" s="6"/>
      <c r="AH35" s="6"/>
      <c r="AI35" s="6"/>
      <c r="AJ35" s="6"/>
      <c r="AK35" s="6"/>
      <c r="AL35" s="6"/>
      <c r="AM35" s="243"/>
      <c r="AN35" s="199"/>
      <c r="AO35" s="199"/>
      <c r="AP35" s="199"/>
      <c r="AQ35" s="199"/>
      <c r="AR35" s="199"/>
      <c r="AS35" s="199"/>
      <c r="AT35" s="199"/>
      <c r="AU35" s="199"/>
      <c r="AV35" s="191" t="str">
        <f t="shared" si="1"/>
        <v/>
      </c>
      <c r="AW35" s="191">
        <f t="shared" si="22"/>
        <v>18.001799999999999</v>
      </c>
      <c r="AX35" s="191">
        <v>18</v>
      </c>
      <c r="AY35" s="191">
        <f>'RINCIAN PROG TAHUNAN'!Q33</f>
        <v>18</v>
      </c>
      <c r="AZ35" s="191">
        <f>'RINCIAN PROG TAHUNAN'!R33</f>
        <v>0</v>
      </c>
      <c r="BA35" s="192">
        <f>'RINCIAN PROG TAHUNAN'!S33</f>
        <v>0</v>
      </c>
      <c r="BB35" s="191">
        <f>'RINCIAN PROG TAHUNAN'!T33</f>
        <v>0</v>
      </c>
      <c r="BC35" s="192">
        <f>'RINCIAN PROG TAHUNAN'!U33</f>
        <v>0</v>
      </c>
      <c r="BD35" s="191">
        <f>'RINCIAN PROG TAHUNAN'!V33</f>
        <v>0</v>
      </c>
      <c r="BF35" s="191" t="str">
        <f t="shared" si="3"/>
        <v/>
      </c>
      <c r="BG35" s="191">
        <f t="shared" si="4"/>
        <v>18.001799999999999</v>
      </c>
      <c r="BI35" s="191">
        <f>'RINCIAN PROG TAHUNAN'!Y33</f>
        <v>18</v>
      </c>
      <c r="BJ35" s="192">
        <f>'RINCIAN PROG TAHUNAN'!Z33</f>
        <v>0</v>
      </c>
      <c r="BK35" s="192">
        <f>'RINCIAN PROG TAHUNAN'!AA33</f>
        <v>0</v>
      </c>
      <c r="BL35" s="191">
        <f>'RINCIAN PROG TAHUNAN'!AB33</f>
        <v>0</v>
      </c>
      <c r="BM35" s="192">
        <f>'RINCIAN PROG TAHUNAN'!AC33</f>
        <v>0</v>
      </c>
      <c r="BN35" s="191">
        <f>'RINCIAN PROG TAHUNAN'!AD33</f>
        <v>0</v>
      </c>
      <c r="BO35" s="191" t="str">
        <f t="shared" si="5"/>
        <v/>
      </c>
      <c r="BP35" s="192" t="str">
        <f t="shared" si="6"/>
        <v/>
      </c>
      <c r="BQ35" s="192" t="str">
        <f t="shared" si="7"/>
        <v/>
      </c>
      <c r="BR35" s="191" t="str">
        <f t="shared" si="8"/>
        <v/>
      </c>
      <c r="BS35" s="192" t="str">
        <f t="shared" si="9"/>
        <v/>
      </c>
      <c r="BT35" s="191" t="str">
        <f t="shared" si="10"/>
        <v/>
      </c>
      <c r="BU35" s="191" t="str">
        <f t="shared" si="11"/>
        <v/>
      </c>
      <c r="BV35" s="191" t="str">
        <f t="shared" si="12"/>
        <v/>
      </c>
      <c r="BW35" s="192" t="str">
        <f t="shared" si="13"/>
        <v/>
      </c>
      <c r="BX35" s="191" t="str">
        <f t="shared" si="14"/>
        <v/>
      </c>
      <c r="BY35" s="192" t="str">
        <f t="shared" si="15"/>
        <v/>
      </c>
      <c r="BZ35" s="191" t="str">
        <f t="shared" si="16"/>
        <v/>
      </c>
      <c r="CA35" s="197"/>
      <c r="CB35" s="197"/>
      <c r="CC35" s="197"/>
      <c r="CD35" s="197"/>
      <c r="CE35" s="197"/>
      <c r="CF35" s="197"/>
      <c r="CG35" s="197"/>
      <c r="CH35" s="197"/>
      <c r="CI35" s="197"/>
      <c r="CJ35" s="197"/>
      <c r="CK35" s="197"/>
      <c r="CL35" s="197"/>
      <c r="CM35" s="197"/>
      <c r="CN35" s="197"/>
    </row>
    <row r="36" spans="2:92" ht="66.75" customHeight="1" x14ac:dyDescent="0.2">
      <c r="B36" s="220" t="str">
        <f t="shared" si="17"/>
        <v/>
      </c>
      <c r="C36" s="182" t="str">
        <f t="shared" si="23"/>
        <v/>
      </c>
      <c r="D36" s="183" t="str">
        <f t="shared" si="23"/>
        <v/>
      </c>
      <c r="E36" s="182" t="str">
        <f t="shared" si="23"/>
        <v/>
      </c>
      <c r="F36" s="183" t="str">
        <f t="shared" si="23"/>
        <v/>
      </c>
      <c r="G36" s="148" t="str">
        <f t="shared" si="23"/>
        <v/>
      </c>
      <c r="H36" s="221"/>
      <c r="I36" s="217"/>
      <c r="J36" s="187"/>
      <c r="K36" s="187"/>
      <c r="L36" s="6"/>
      <c r="M36" s="6"/>
      <c r="N36" s="6"/>
      <c r="O36" s="6"/>
      <c r="P36" s="6"/>
      <c r="Q36" s="6"/>
      <c r="R36" s="6"/>
      <c r="S36" s="6"/>
      <c r="T36" s="207"/>
      <c r="U36" s="207"/>
      <c r="V36" s="6"/>
      <c r="W36" s="6"/>
      <c r="X36" s="6"/>
      <c r="Y36" s="6"/>
      <c r="Z36" s="6"/>
      <c r="AA36" s="6"/>
      <c r="AB36" s="6"/>
      <c r="AC36" s="6"/>
      <c r="AD36" s="6"/>
      <c r="AE36" s="6"/>
      <c r="AF36" s="6"/>
      <c r="AG36" s="6"/>
      <c r="AH36" s="6"/>
      <c r="AI36" s="6"/>
      <c r="AJ36" s="6"/>
      <c r="AK36" s="6"/>
      <c r="AL36" s="6"/>
      <c r="AM36" s="243"/>
      <c r="AN36" s="199"/>
      <c r="AO36" s="199"/>
      <c r="AP36" s="199"/>
      <c r="AQ36" s="199"/>
      <c r="AR36" s="199"/>
      <c r="AS36" s="199"/>
      <c r="AT36" s="199"/>
      <c r="AU36" s="199"/>
      <c r="AV36" s="191" t="str">
        <f t="shared" si="1"/>
        <v/>
      </c>
      <c r="AW36" s="191" t="str">
        <f t="shared" si="22"/>
        <v/>
      </c>
      <c r="AX36" s="191">
        <v>19</v>
      </c>
      <c r="AY36" s="191" t="str">
        <f>'RINCIAN PROG TAHUNAN'!Q34</f>
        <v/>
      </c>
      <c r="AZ36" s="191" t="str">
        <f>'RINCIAN PROG TAHUNAN'!R34</f>
        <v/>
      </c>
      <c r="BA36" s="192" t="str">
        <f>'RINCIAN PROG TAHUNAN'!S34</f>
        <v/>
      </c>
      <c r="BB36" s="191" t="str">
        <f>'RINCIAN PROG TAHUNAN'!T34</f>
        <v/>
      </c>
      <c r="BC36" s="192" t="str">
        <f>'RINCIAN PROG TAHUNAN'!U34</f>
        <v/>
      </c>
      <c r="BD36" s="191" t="str">
        <f>'RINCIAN PROG TAHUNAN'!V34</f>
        <v/>
      </c>
      <c r="BF36" s="191" t="str">
        <f t="shared" si="3"/>
        <v/>
      </c>
      <c r="BG36" s="191" t="str">
        <f t="shared" si="4"/>
        <v/>
      </c>
      <c r="BI36" s="191" t="str">
        <f>'RINCIAN PROG TAHUNAN'!Y34</f>
        <v/>
      </c>
      <c r="BJ36" s="192" t="str">
        <f>'RINCIAN PROG TAHUNAN'!Z34</f>
        <v/>
      </c>
      <c r="BK36" s="192" t="str">
        <f>'RINCIAN PROG TAHUNAN'!AA34</f>
        <v/>
      </c>
      <c r="BL36" s="191" t="str">
        <f>'RINCIAN PROG TAHUNAN'!AB34</f>
        <v/>
      </c>
      <c r="BM36" s="192" t="str">
        <f>'RINCIAN PROG TAHUNAN'!AC34</f>
        <v/>
      </c>
      <c r="BN36" s="191" t="str">
        <f>'RINCIAN PROG TAHUNAN'!AD34</f>
        <v/>
      </c>
      <c r="BO36" s="191" t="str">
        <f t="shared" si="5"/>
        <v/>
      </c>
      <c r="BP36" s="192" t="str">
        <f t="shared" si="6"/>
        <v/>
      </c>
      <c r="BQ36" s="192" t="str">
        <f t="shared" si="7"/>
        <v/>
      </c>
      <c r="BR36" s="191" t="str">
        <f t="shared" si="8"/>
        <v/>
      </c>
      <c r="BS36" s="192" t="str">
        <f t="shared" si="9"/>
        <v/>
      </c>
      <c r="BT36" s="191" t="str">
        <f t="shared" si="10"/>
        <v/>
      </c>
      <c r="BU36" s="191" t="str">
        <f t="shared" si="11"/>
        <v/>
      </c>
      <c r="BV36" s="191" t="str">
        <f t="shared" si="12"/>
        <v/>
      </c>
      <c r="BW36" s="192" t="str">
        <f t="shared" si="13"/>
        <v/>
      </c>
      <c r="BX36" s="191" t="str">
        <f t="shared" si="14"/>
        <v/>
      </c>
      <c r="BY36" s="192" t="str">
        <f t="shared" si="15"/>
        <v/>
      </c>
      <c r="BZ36" s="191" t="str">
        <f t="shared" si="16"/>
        <v/>
      </c>
      <c r="CA36" s="197"/>
      <c r="CB36" s="197"/>
      <c r="CC36" s="197"/>
      <c r="CD36" s="197"/>
      <c r="CE36" s="197"/>
      <c r="CF36" s="197"/>
      <c r="CG36" s="197"/>
      <c r="CH36" s="197"/>
      <c r="CI36" s="197"/>
      <c r="CJ36" s="197"/>
      <c r="CK36" s="197"/>
      <c r="CL36" s="197"/>
      <c r="CM36" s="197"/>
      <c r="CN36" s="197"/>
    </row>
    <row r="37" spans="2:92" ht="66.75" customHeight="1" x14ac:dyDescent="0.2">
      <c r="B37" s="220" t="str">
        <f t="shared" si="17"/>
        <v/>
      </c>
      <c r="C37" s="182" t="str">
        <f t="shared" si="23"/>
        <v/>
      </c>
      <c r="D37" s="183" t="str">
        <f t="shared" si="23"/>
        <v/>
      </c>
      <c r="E37" s="182" t="str">
        <f t="shared" si="23"/>
        <v/>
      </c>
      <c r="F37" s="183" t="str">
        <f t="shared" si="23"/>
        <v/>
      </c>
      <c r="G37" s="148" t="str">
        <f t="shared" si="23"/>
        <v/>
      </c>
      <c r="H37" s="221"/>
      <c r="I37" s="217"/>
      <c r="J37" s="187"/>
      <c r="K37" s="187"/>
      <c r="L37" s="6"/>
      <c r="M37" s="6"/>
      <c r="N37" s="6"/>
      <c r="O37" s="6"/>
      <c r="P37" s="6"/>
      <c r="Q37" s="6"/>
      <c r="R37" s="6"/>
      <c r="S37" s="6"/>
      <c r="T37" s="207"/>
      <c r="U37" s="207"/>
      <c r="V37" s="6"/>
      <c r="W37" s="6"/>
      <c r="X37" s="6"/>
      <c r="Y37" s="6"/>
      <c r="Z37" s="6"/>
      <c r="AA37" s="6"/>
      <c r="AB37" s="6"/>
      <c r="AC37" s="6"/>
      <c r="AD37" s="6"/>
      <c r="AE37" s="6"/>
      <c r="AF37" s="6"/>
      <c r="AG37" s="6"/>
      <c r="AH37" s="6"/>
      <c r="AI37" s="6"/>
      <c r="AJ37" s="6"/>
      <c r="AK37" s="6"/>
      <c r="AL37" s="6"/>
      <c r="AM37" s="243"/>
      <c r="AN37" s="199"/>
      <c r="AO37" s="199"/>
      <c r="AP37" s="199"/>
      <c r="AQ37" s="199"/>
      <c r="AR37" s="199"/>
      <c r="AS37" s="199"/>
      <c r="AT37" s="199"/>
      <c r="AU37" s="199"/>
      <c r="AV37" s="191" t="str">
        <f t="shared" si="1"/>
        <v/>
      </c>
      <c r="AW37" s="191" t="str">
        <f t="shared" si="22"/>
        <v/>
      </c>
      <c r="AX37" s="191">
        <v>20</v>
      </c>
      <c r="AY37" s="191" t="str">
        <f>'RINCIAN PROG TAHUNAN'!Q35</f>
        <v/>
      </c>
      <c r="AZ37" s="191" t="str">
        <f>'RINCIAN PROG TAHUNAN'!R35</f>
        <v/>
      </c>
      <c r="BA37" s="192" t="str">
        <f>'RINCIAN PROG TAHUNAN'!S35</f>
        <v/>
      </c>
      <c r="BB37" s="191" t="str">
        <f>'RINCIAN PROG TAHUNAN'!T35</f>
        <v/>
      </c>
      <c r="BC37" s="192" t="str">
        <f>'RINCIAN PROG TAHUNAN'!U35</f>
        <v/>
      </c>
      <c r="BD37" s="191" t="str">
        <f>'RINCIAN PROG TAHUNAN'!V35</f>
        <v/>
      </c>
      <c r="BF37" s="191" t="str">
        <f t="shared" si="3"/>
        <v/>
      </c>
      <c r="BG37" s="191" t="str">
        <f t="shared" si="4"/>
        <v/>
      </c>
      <c r="BI37" s="191" t="str">
        <f>'RINCIAN PROG TAHUNAN'!Y35</f>
        <v/>
      </c>
      <c r="BJ37" s="192" t="str">
        <f>'RINCIAN PROG TAHUNAN'!Z35</f>
        <v/>
      </c>
      <c r="BK37" s="192" t="str">
        <f>'RINCIAN PROG TAHUNAN'!AA35</f>
        <v/>
      </c>
      <c r="BL37" s="191" t="str">
        <f>'RINCIAN PROG TAHUNAN'!AB35</f>
        <v/>
      </c>
      <c r="BM37" s="192" t="str">
        <f>'RINCIAN PROG TAHUNAN'!AC35</f>
        <v/>
      </c>
      <c r="BN37" s="191" t="str">
        <f>'RINCIAN PROG TAHUNAN'!AD35</f>
        <v/>
      </c>
      <c r="BO37" s="191" t="str">
        <f t="shared" si="5"/>
        <v/>
      </c>
      <c r="BP37" s="192" t="str">
        <f t="shared" si="6"/>
        <v/>
      </c>
      <c r="BQ37" s="192" t="str">
        <f t="shared" si="7"/>
        <v/>
      </c>
      <c r="BR37" s="191" t="str">
        <f t="shared" si="8"/>
        <v/>
      </c>
      <c r="BS37" s="192" t="str">
        <f t="shared" si="9"/>
        <v/>
      </c>
      <c r="BT37" s="191" t="str">
        <f t="shared" si="10"/>
        <v/>
      </c>
      <c r="BU37" s="191" t="str">
        <f t="shared" si="11"/>
        <v/>
      </c>
      <c r="BV37" s="191" t="str">
        <f t="shared" si="12"/>
        <v/>
      </c>
      <c r="BW37" s="192" t="str">
        <f t="shared" si="13"/>
        <v/>
      </c>
      <c r="BX37" s="191" t="str">
        <f t="shared" si="14"/>
        <v/>
      </c>
      <c r="BY37" s="192" t="str">
        <f t="shared" si="15"/>
        <v/>
      </c>
      <c r="BZ37" s="191" t="str">
        <f t="shared" si="16"/>
        <v/>
      </c>
      <c r="CA37" s="197"/>
      <c r="CB37" s="197"/>
      <c r="CC37" s="197"/>
      <c r="CD37" s="197"/>
      <c r="CE37" s="197"/>
      <c r="CF37" s="197"/>
      <c r="CG37" s="197"/>
      <c r="CH37" s="197"/>
      <c r="CI37" s="197"/>
      <c r="CJ37" s="197"/>
      <c r="CK37" s="197"/>
      <c r="CL37" s="197"/>
      <c r="CM37" s="197"/>
      <c r="CN37" s="197"/>
    </row>
    <row r="38" spans="2:92" ht="66.75" customHeight="1" x14ac:dyDescent="0.2">
      <c r="B38" s="220" t="str">
        <f t="shared" si="17"/>
        <v/>
      </c>
      <c r="C38" s="182" t="str">
        <f t="shared" si="23"/>
        <v/>
      </c>
      <c r="D38" s="183" t="str">
        <f t="shared" si="23"/>
        <v/>
      </c>
      <c r="E38" s="182" t="str">
        <f t="shared" si="23"/>
        <v/>
      </c>
      <c r="F38" s="183" t="str">
        <f t="shared" si="23"/>
        <v/>
      </c>
      <c r="G38" s="148" t="str">
        <f t="shared" si="23"/>
        <v/>
      </c>
      <c r="H38" s="221"/>
      <c r="I38" s="217"/>
      <c r="J38" s="187"/>
      <c r="K38" s="187"/>
      <c r="L38" s="6"/>
      <c r="M38" s="6"/>
      <c r="N38" s="6"/>
      <c r="O38" s="6"/>
      <c r="P38" s="6"/>
      <c r="Q38" s="6"/>
      <c r="R38" s="6"/>
      <c r="S38" s="6"/>
      <c r="T38" s="207"/>
      <c r="U38" s="207"/>
      <c r="V38" s="6"/>
      <c r="W38" s="6"/>
      <c r="X38" s="6"/>
      <c r="Y38" s="6"/>
      <c r="Z38" s="6"/>
      <c r="AA38" s="6"/>
      <c r="AB38" s="6"/>
      <c r="AC38" s="6"/>
      <c r="AD38" s="6"/>
      <c r="AE38" s="6"/>
      <c r="AF38" s="6"/>
      <c r="AG38" s="6"/>
      <c r="AH38" s="6"/>
      <c r="AI38" s="6"/>
      <c r="AJ38" s="6"/>
      <c r="AK38" s="6"/>
      <c r="AL38" s="6"/>
      <c r="AM38" s="243"/>
      <c r="AN38" s="199"/>
      <c r="AO38" s="199"/>
      <c r="AP38" s="199"/>
      <c r="AQ38" s="199"/>
      <c r="AR38" s="199"/>
      <c r="AS38" s="199"/>
      <c r="AT38" s="199"/>
      <c r="AU38" s="199"/>
      <c r="AV38" s="191" t="str">
        <f t="shared" si="1"/>
        <v/>
      </c>
      <c r="AW38" s="191" t="str">
        <f t="shared" si="22"/>
        <v/>
      </c>
      <c r="AX38" s="191">
        <v>21</v>
      </c>
      <c r="AY38" s="191" t="str">
        <f>'RINCIAN PROG TAHUNAN'!Q36</f>
        <v/>
      </c>
      <c r="AZ38" s="191" t="str">
        <f>'RINCIAN PROG TAHUNAN'!R36</f>
        <v/>
      </c>
      <c r="BA38" s="192" t="str">
        <f>'RINCIAN PROG TAHUNAN'!S36</f>
        <v/>
      </c>
      <c r="BB38" s="191" t="str">
        <f>'RINCIAN PROG TAHUNAN'!T36</f>
        <v/>
      </c>
      <c r="BC38" s="192" t="str">
        <f>'RINCIAN PROG TAHUNAN'!U36</f>
        <v/>
      </c>
      <c r="BD38" s="191" t="str">
        <f>'RINCIAN PROG TAHUNAN'!V36</f>
        <v/>
      </c>
      <c r="BF38" s="191" t="str">
        <f t="shared" si="3"/>
        <v/>
      </c>
      <c r="BG38" s="191" t="str">
        <f t="shared" si="4"/>
        <v/>
      </c>
      <c r="BI38" s="191" t="str">
        <f>'RINCIAN PROG TAHUNAN'!Y36</f>
        <v/>
      </c>
      <c r="BJ38" s="192" t="str">
        <f>'RINCIAN PROG TAHUNAN'!Z36</f>
        <v/>
      </c>
      <c r="BK38" s="192" t="str">
        <f>'RINCIAN PROG TAHUNAN'!AA36</f>
        <v/>
      </c>
      <c r="BL38" s="191" t="str">
        <f>'RINCIAN PROG TAHUNAN'!AB36</f>
        <v/>
      </c>
      <c r="BM38" s="192" t="str">
        <f>'RINCIAN PROG TAHUNAN'!AC36</f>
        <v/>
      </c>
      <c r="BN38" s="191" t="str">
        <f>'RINCIAN PROG TAHUNAN'!AD36</f>
        <v/>
      </c>
      <c r="BO38" s="191" t="str">
        <f t="shared" ref="BO38:BO45" si="24">IF(AV38="","",VLOOKUP(AV38,$AW$18:$BD$32,3,FALSE))</f>
        <v/>
      </c>
      <c r="BP38" s="192" t="str">
        <f t="shared" ref="BP38:BP45" si="25">IF(AV38="","",VLOOKUP(AV38,$AW$18:$BD$32,4,FALSE))</f>
        <v/>
      </c>
      <c r="BQ38" s="192" t="str">
        <f t="shared" ref="BQ38:BQ45" si="26">IF(AV38="","",VLOOKUP(AV38,$AW$18:$BD$32,5,FALSE))</f>
        <v/>
      </c>
      <c r="BR38" s="191" t="str">
        <f t="shared" ref="BR38:BR45" si="27">IF(AV38="","",VLOOKUP(AV38,$AW$18:$BD$32,6,FALSE))</f>
        <v/>
      </c>
      <c r="BS38" s="192" t="str">
        <f t="shared" ref="BS38:BS45" si="28">IF(AV38="","",VLOOKUP(AV38,$AW$18:$BD$32,7,FALSE))</f>
        <v/>
      </c>
      <c r="BT38" s="191" t="str">
        <f t="shared" ref="BT38:BT45" si="29">IF(AV38="","",VLOOKUP(AV38,$AW$18:$BD$32,8,FALSE))</f>
        <v/>
      </c>
      <c r="BU38" s="191" t="str">
        <f t="shared" ref="BU38:BU45" si="30">IF(BF38="","",VLOOKUP(BF38,$BG$18:$BN$32,3,FALSE))</f>
        <v/>
      </c>
      <c r="BV38" s="191" t="str">
        <f t="shared" ref="BV38:BV45" si="31">IF(BF38="","",VLOOKUP(BF38,$BG$18:$BN$32,4,FALSE))</f>
        <v/>
      </c>
      <c r="BW38" s="192" t="str">
        <f t="shared" ref="BW38:BW45" si="32">IF(BF38="","",VLOOKUP(BF38,$BG$18:$BN$32,5,FALSE))</f>
        <v/>
      </c>
      <c r="BX38" s="191" t="str">
        <f t="shared" ref="BX38:BX45" si="33">IF(BF38="","",VLOOKUP(BF38,$BG$18:$BN$32,6,FALSE))</f>
        <v/>
      </c>
      <c r="BY38" s="192" t="str">
        <f t="shared" ref="BY38:BY45" si="34">IF(BF38="","",VLOOKUP(BF38,$BG$18:$BN$32,7,FALSE))</f>
        <v/>
      </c>
      <c r="BZ38" s="191" t="str">
        <f t="shared" ref="BZ38:BZ45" si="35">IF(BF38="","",VLOOKUP(BF38,$BG$18:$BN$32,8,FALSE))</f>
        <v/>
      </c>
      <c r="CA38" s="197"/>
      <c r="CB38" s="197"/>
      <c r="CC38" s="197"/>
      <c r="CD38" s="197"/>
      <c r="CE38" s="197"/>
      <c r="CF38" s="197"/>
      <c r="CG38" s="197"/>
      <c r="CH38" s="197"/>
      <c r="CI38" s="197"/>
      <c r="CJ38" s="197"/>
      <c r="CK38" s="197"/>
      <c r="CL38" s="197"/>
      <c r="CM38" s="197"/>
      <c r="CN38" s="197"/>
    </row>
    <row r="39" spans="2:92" ht="66.75" customHeight="1" x14ac:dyDescent="0.2">
      <c r="B39" s="220" t="str">
        <f t="shared" si="17"/>
        <v/>
      </c>
      <c r="C39" s="182" t="str">
        <f t="shared" si="23"/>
        <v/>
      </c>
      <c r="D39" s="183" t="str">
        <f t="shared" si="23"/>
        <v/>
      </c>
      <c r="E39" s="182" t="str">
        <f t="shared" si="23"/>
        <v/>
      </c>
      <c r="F39" s="183" t="str">
        <f t="shared" si="23"/>
        <v/>
      </c>
      <c r="G39" s="148" t="str">
        <f t="shared" si="23"/>
        <v/>
      </c>
      <c r="H39" s="221"/>
      <c r="I39" s="217"/>
      <c r="J39" s="187"/>
      <c r="K39" s="187"/>
      <c r="L39" s="6"/>
      <c r="M39" s="6"/>
      <c r="N39" s="6"/>
      <c r="O39" s="6"/>
      <c r="P39" s="6"/>
      <c r="Q39" s="6"/>
      <c r="R39" s="6"/>
      <c r="S39" s="6"/>
      <c r="T39" s="207"/>
      <c r="U39" s="207"/>
      <c r="V39" s="6"/>
      <c r="W39" s="6"/>
      <c r="X39" s="6"/>
      <c r="Y39" s="6"/>
      <c r="Z39" s="6"/>
      <c r="AA39" s="6"/>
      <c r="AB39" s="6"/>
      <c r="AC39" s="6"/>
      <c r="AD39" s="6"/>
      <c r="AE39" s="6"/>
      <c r="AF39" s="6"/>
      <c r="AG39" s="6"/>
      <c r="AH39" s="6"/>
      <c r="AI39" s="6"/>
      <c r="AJ39" s="6"/>
      <c r="AK39" s="6"/>
      <c r="AL39" s="6"/>
      <c r="AM39" s="243"/>
      <c r="AN39" s="199"/>
      <c r="AO39" s="199"/>
      <c r="AP39" s="199"/>
      <c r="AQ39" s="199"/>
      <c r="AR39" s="199"/>
      <c r="AS39" s="199"/>
      <c r="AT39" s="199"/>
      <c r="AU39" s="199"/>
      <c r="AV39" s="191" t="str">
        <f t="shared" si="1"/>
        <v/>
      </c>
      <c r="AW39" s="191" t="str">
        <f t="shared" si="22"/>
        <v/>
      </c>
      <c r="AX39" s="191">
        <v>22</v>
      </c>
      <c r="AY39" s="191" t="str">
        <f>'RINCIAN PROG TAHUNAN'!Q37</f>
        <v/>
      </c>
      <c r="AZ39" s="191" t="str">
        <f>'RINCIAN PROG TAHUNAN'!R37</f>
        <v/>
      </c>
      <c r="BA39" s="192" t="str">
        <f>'RINCIAN PROG TAHUNAN'!S37</f>
        <v/>
      </c>
      <c r="BB39" s="191" t="str">
        <f>'RINCIAN PROG TAHUNAN'!T37</f>
        <v/>
      </c>
      <c r="BC39" s="192" t="str">
        <f>'RINCIAN PROG TAHUNAN'!U37</f>
        <v/>
      </c>
      <c r="BD39" s="191" t="str">
        <f>'RINCIAN PROG TAHUNAN'!V37</f>
        <v/>
      </c>
      <c r="BF39" s="191" t="str">
        <f t="shared" si="3"/>
        <v/>
      </c>
      <c r="BG39" s="191" t="str">
        <f t="shared" si="4"/>
        <v/>
      </c>
      <c r="BI39" s="191" t="str">
        <f>'RINCIAN PROG TAHUNAN'!Y37</f>
        <v/>
      </c>
      <c r="BJ39" s="192" t="str">
        <f>'RINCIAN PROG TAHUNAN'!Z37</f>
        <v/>
      </c>
      <c r="BK39" s="192" t="str">
        <f>'RINCIAN PROG TAHUNAN'!AA37</f>
        <v/>
      </c>
      <c r="BL39" s="191" t="str">
        <f>'RINCIAN PROG TAHUNAN'!AB37</f>
        <v/>
      </c>
      <c r="BM39" s="192" t="str">
        <f>'RINCIAN PROG TAHUNAN'!AC37</f>
        <v/>
      </c>
      <c r="BN39" s="191" t="str">
        <f>'RINCIAN PROG TAHUNAN'!AD37</f>
        <v/>
      </c>
      <c r="BO39" s="191" t="str">
        <f t="shared" si="24"/>
        <v/>
      </c>
      <c r="BP39" s="192" t="str">
        <f t="shared" si="25"/>
        <v/>
      </c>
      <c r="BQ39" s="192" t="str">
        <f t="shared" si="26"/>
        <v/>
      </c>
      <c r="BR39" s="191" t="str">
        <f t="shared" si="27"/>
        <v/>
      </c>
      <c r="BS39" s="192" t="str">
        <f t="shared" si="28"/>
        <v/>
      </c>
      <c r="BT39" s="191" t="str">
        <f t="shared" si="29"/>
        <v/>
      </c>
      <c r="BU39" s="191" t="str">
        <f t="shared" si="30"/>
        <v/>
      </c>
      <c r="BV39" s="191" t="str">
        <f t="shared" si="31"/>
        <v/>
      </c>
      <c r="BW39" s="192" t="str">
        <f t="shared" si="32"/>
        <v/>
      </c>
      <c r="BX39" s="191" t="str">
        <f t="shared" si="33"/>
        <v/>
      </c>
      <c r="BY39" s="192" t="str">
        <f t="shared" si="34"/>
        <v/>
      </c>
      <c r="BZ39" s="191" t="str">
        <f t="shared" si="35"/>
        <v/>
      </c>
      <c r="CA39" s="197"/>
      <c r="CB39" s="197"/>
      <c r="CC39" s="197"/>
      <c r="CD39" s="197"/>
      <c r="CE39" s="197"/>
      <c r="CF39" s="197"/>
      <c r="CG39" s="197"/>
      <c r="CH39" s="197"/>
      <c r="CI39" s="197"/>
      <c r="CJ39" s="197"/>
      <c r="CK39" s="197"/>
      <c r="CL39" s="197"/>
      <c r="CM39" s="197"/>
      <c r="CN39" s="197"/>
    </row>
    <row r="40" spans="2:92" ht="66.75" customHeight="1" x14ac:dyDescent="0.2">
      <c r="B40" s="220" t="str">
        <f t="shared" si="17"/>
        <v/>
      </c>
      <c r="C40" s="182" t="str">
        <f t="shared" si="23"/>
        <v/>
      </c>
      <c r="D40" s="183" t="str">
        <f t="shared" si="23"/>
        <v/>
      </c>
      <c r="E40" s="182" t="str">
        <f t="shared" si="23"/>
        <v/>
      </c>
      <c r="F40" s="183" t="str">
        <f t="shared" si="23"/>
        <v/>
      </c>
      <c r="G40" s="148" t="str">
        <f t="shared" si="23"/>
        <v/>
      </c>
      <c r="H40" s="221"/>
      <c r="I40" s="217"/>
      <c r="J40" s="187"/>
      <c r="K40" s="187"/>
      <c r="L40" s="6"/>
      <c r="M40" s="6"/>
      <c r="N40" s="6"/>
      <c r="O40" s="6"/>
      <c r="P40" s="6"/>
      <c r="Q40" s="6"/>
      <c r="R40" s="6"/>
      <c r="S40" s="6"/>
      <c r="T40" s="207"/>
      <c r="U40" s="207"/>
      <c r="V40" s="6"/>
      <c r="W40" s="6"/>
      <c r="X40" s="6"/>
      <c r="Y40" s="6"/>
      <c r="Z40" s="6"/>
      <c r="AA40" s="6"/>
      <c r="AB40" s="6"/>
      <c r="AC40" s="6"/>
      <c r="AD40" s="6"/>
      <c r="AE40" s="6"/>
      <c r="AF40" s="6"/>
      <c r="AG40" s="6"/>
      <c r="AH40" s="6"/>
      <c r="AI40" s="6"/>
      <c r="AJ40" s="6"/>
      <c r="AK40" s="6"/>
      <c r="AL40" s="6"/>
      <c r="AM40" s="243"/>
      <c r="AN40" s="199"/>
      <c r="AO40" s="199"/>
      <c r="AP40" s="199"/>
      <c r="AQ40" s="199"/>
      <c r="AR40" s="199"/>
      <c r="AS40" s="199"/>
      <c r="AT40" s="199"/>
      <c r="AU40" s="199"/>
      <c r="AV40" s="191" t="str">
        <f t="shared" si="1"/>
        <v/>
      </c>
      <c r="AW40" s="191" t="str">
        <f t="shared" si="22"/>
        <v/>
      </c>
      <c r="AX40" s="191">
        <v>23</v>
      </c>
      <c r="AY40" s="191" t="str">
        <f>'RINCIAN PROG TAHUNAN'!Q38</f>
        <v/>
      </c>
      <c r="AZ40" s="191" t="str">
        <f>'RINCIAN PROG TAHUNAN'!R38</f>
        <v/>
      </c>
      <c r="BA40" s="192" t="str">
        <f>'RINCIAN PROG TAHUNAN'!S38</f>
        <v/>
      </c>
      <c r="BB40" s="191" t="str">
        <f>'RINCIAN PROG TAHUNAN'!T38</f>
        <v/>
      </c>
      <c r="BC40" s="192" t="str">
        <f>'RINCIAN PROG TAHUNAN'!U38</f>
        <v/>
      </c>
      <c r="BD40" s="191" t="str">
        <f>'RINCIAN PROG TAHUNAN'!V38</f>
        <v/>
      </c>
      <c r="BF40" s="191" t="str">
        <f t="shared" si="3"/>
        <v/>
      </c>
      <c r="BG40" s="191" t="str">
        <f t="shared" si="4"/>
        <v/>
      </c>
      <c r="BI40" s="191" t="str">
        <f>'RINCIAN PROG TAHUNAN'!Y38</f>
        <v/>
      </c>
      <c r="BJ40" s="192" t="str">
        <f>'RINCIAN PROG TAHUNAN'!Z38</f>
        <v/>
      </c>
      <c r="BK40" s="192" t="str">
        <f>'RINCIAN PROG TAHUNAN'!AA38</f>
        <v/>
      </c>
      <c r="BL40" s="191" t="str">
        <f>'RINCIAN PROG TAHUNAN'!AB38</f>
        <v/>
      </c>
      <c r="BM40" s="192" t="str">
        <f>'RINCIAN PROG TAHUNAN'!AC38</f>
        <v/>
      </c>
      <c r="BN40" s="191" t="str">
        <f>'RINCIAN PROG TAHUNAN'!AD38</f>
        <v/>
      </c>
      <c r="BO40" s="191" t="str">
        <f t="shared" si="24"/>
        <v/>
      </c>
      <c r="BP40" s="192" t="str">
        <f t="shared" si="25"/>
        <v/>
      </c>
      <c r="BQ40" s="192" t="str">
        <f t="shared" si="26"/>
        <v/>
      </c>
      <c r="BR40" s="191" t="str">
        <f t="shared" si="27"/>
        <v/>
      </c>
      <c r="BS40" s="192" t="str">
        <f t="shared" si="28"/>
        <v/>
      </c>
      <c r="BT40" s="191" t="str">
        <f t="shared" si="29"/>
        <v/>
      </c>
      <c r="BU40" s="191" t="str">
        <f t="shared" si="30"/>
        <v/>
      </c>
      <c r="BV40" s="191" t="str">
        <f t="shared" si="31"/>
        <v/>
      </c>
      <c r="BW40" s="192" t="str">
        <f t="shared" si="32"/>
        <v/>
      </c>
      <c r="BX40" s="191" t="str">
        <f t="shared" si="33"/>
        <v/>
      </c>
      <c r="BY40" s="192" t="str">
        <f t="shared" si="34"/>
        <v/>
      </c>
      <c r="BZ40" s="191" t="str">
        <f t="shared" si="35"/>
        <v/>
      </c>
      <c r="CA40" s="197"/>
      <c r="CB40" s="197"/>
      <c r="CC40" s="197"/>
      <c r="CD40" s="197"/>
      <c r="CE40" s="197"/>
      <c r="CF40" s="197"/>
      <c r="CG40" s="197"/>
      <c r="CH40" s="197"/>
      <c r="CI40" s="197"/>
      <c r="CJ40" s="197"/>
      <c r="CK40" s="197"/>
      <c r="CL40" s="197"/>
      <c r="CM40" s="197"/>
      <c r="CN40" s="197"/>
    </row>
    <row r="41" spans="2:92" ht="66.75" customHeight="1" x14ac:dyDescent="0.2">
      <c r="B41" s="220" t="str">
        <f t="shared" si="17"/>
        <v/>
      </c>
      <c r="C41" s="182" t="str">
        <f t="shared" si="23"/>
        <v/>
      </c>
      <c r="D41" s="183" t="str">
        <f t="shared" si="23"/>
        <v/>
      </c>
      <c r="E41" s="182" t="str">
        <f t="shared" si="23"/>
        <v/>
      </c>
      <c r="F41" s="183" t="str">
        <f t="shared" si="23"/>
        <v/>
      </c>
      <c r="G41" s="148" t="str">
        <f t="shared" si="23"/>
        <v/>
      </c>
      <c r="H41" s="221"/>
      <c r="I41" s="217"/>
      <c r="J41" s="187"/>
      <c r="K41" s="187"/>
      <c r="L41" s="6"/>
      <c r="M41" s="6"/>
      <c r="N41" s="6"/>
      <c r="O41" s="6"/>
      <c r="P41" s="6"/>
      <c r="Q41" s="6"/>
      <c r="R41" s="6"/>
      <c r="S41" s="6"/>
      <c r="T41" s="207"/>
      <c r="U41" s="207"/>
      <c r="V41" s="6"/>
      <c r="W41" s="6"/>
      <c r="X41" s="6"/>
      <c r="Y41" s="6"/>
      <c r="Z41" s="6"/>
      <c r="AA41" s="6"/>
      <c r="AB41" s="6"/>
      <c r="AC41" s="6"/>
      <c r="AD41" s="6"/>
      <c r="AE41" s="6"/>
      <c r="AF41" s="6"/>
      <c r="AG41" s="6"/>
      <c r="AH41" s="6"/>
      <c r="AI41" s="6"/>
      <c r="AJ41" s="6"/>
      <c r="AK41" s="6"/>
      <c r="AL41" s="6"/>
      <c r="AM41" s="243"/>
      <c r="AN41" s="199"/>
      <c r="AO41" s="199"/>
      <c r="AP41" s="199"/>
      <c r="AQ41" s="199"/>
      <c r="AR41" s="199"/>
      <c r="AS41" s="199"/>
      <c r="AT41" s="199"/>
      <c r="AU41" s="199"/>
      <c r="AV41" s="191" t="str">
        <f t="shared" si="1"/>
        <v/>
      </c>
      <c r="AW41" s="191" t="str">
        <f t="shared" si="22"/>
        <v/>
      </c>
      <c r="AX41" s="191">
        <v>24</v>
      </c>
      <c r="AY41" s="191" t="str">
        <f>'RINCIAN PROG TAHUNAN'!Q39</f>
        <v/>
      </c>
      <c r="AZ41" s="191" t="str">
        <f>'RINCIAN PROG TAHUNAN'!R39</f>
        <v/>
      </c>
      <c r="BA41" s="192" t="str">
        <f>'RINCIAN PROG TAHUNAN'!S39</f>
        <v/>
      </c>
      <c r="BB41" s="191" t="str">
        <f>'RINCIAN PROG TAHUNAN'!T39</f>
        <v/>
      </c>
      <c r="BC41" s="192" t="str">
        <f>'RINCIAN PROG TAHUNAN'!U39</f>
        <v/>
      </c>
      <c r="BD41" s="191" t="str">
        <f>'RINCIAN PROG TAHUNAN'!V39</f>
        <v/>
      </c>
      <c r="BF41" s="191" t="str">
        <f t="shared" si="3"/>
        <v/>
      </c>
      <c r="BG41" s="191" t="str">
        <f t="shared" si="4"/>
        <v/>
      </c>
      <c r="BI41" s="191" t="str">
        <f>'RINCIAN PROG TAHUNAN'!Y39</f>
        <v/>
      </c>
      <c r="BJ41" s="192" t="str">
        <f>'RINCIAN PROG TAHUNAN'!Z39</f>
        <v/>
      </c>
      <c r="BK41" s="192" t="str">
        <f>'RINCIAN PROG TAHUNAN'!AA39</f>
        <v/>
      </c>
      <c r="BL41" s="191" t="str">
        <f>'RINCIAN PROG TAHUNAN'!AB39</f>
        <v/>
      </c>
      <c r="BM41" s="192" t="str">
        <f>'RINCIAN PROG TAHUNAN'!AC39</f>
        <v/>
      </c>
      <c r="BN41" s="191" t="str">
        <f>'RINCIAN PROG TAHUNAN'!AD39</f>
        <v/>
      </c>
      <c r="BO41" s="191" t="str">
        <f t="shared" si="24"/>
        <v/>
      </c>
      <c r="BP41" s="192" t="str">
        <f t="shared" si="25"/>
        <v/>
      </c>
      <c r="BQ41" s="192" t="str">
        <f t="shared" si="26"/>
        <v/>
      </c>
      <c r="BR41" s="191" t="str">
        <f t="shared" si="27"/>
        <v/>
      </c>
      <c r="BS41" s="192" t="str">
        <f t="shared" si="28"/>
        <v/>
      </c>
      <c r="BT41" s="191" t="str">
        <f t="shared" si="29"/>
        <v/>
      </c>
      <c r="BU41" s="191" t="str">
        <f t="shared" si="30"/>
        <v/>
      </c>
      <c r="BV41" s="191" t="str">
        <f t="shared" si="31"/>
        <v/>
      </c>
      <c r="BW41" s="192" t="str">
        <f t="shared" si="32"/>
        <v/>
      </c>
      <c r="BX41" s="191" t="str">
        <f t="shared" si="33"/>
        <v/>
      </c>
      <c r="BY41" s="192" t="str">
        <f t="shared" si="34"/>
        <v/>
      </c>
      <c r="BZ41" s="191" t="str">
        <f t="shared" si="35"/>
        <v/>
      </c>
      <c r="CA41" s="197"/>
      <c r="CB41" s="197"/>
      <c r="CC41" s="197"/>
      <c r="CD41" s="197"/>
      <c r="CE41" s="197"/>
      <c r="CF41" s="197"/>
      <c r="CG41" s="197"/>
      <c r="CH41" s="197"/>
      <c r="CI41" s="197"/>
      <c r="CJ41" s="197"/>
      <c r="CK41" s="197"/>
      <c r="CL41" s="197"/>
      <c r="CM41" s="197"/>
      <c r="CN41" s="197"/>
    </row>
    <row r="42" spans="2:92" ht="66.75" customHeight="1" x14ac:dyDescent="0.2">
      <c r="B42" s="220" t="str">
        <f t="shared" si="17"/>
        <v/>
      </c>
      <c r="C42" s="182" t="str">
        <f t="shared" si="23"/>
        <v/>
      </c>
      <c r="D42" s="183" t="str">
        <f t="shared" si="23"/>
        <v/>
      </c>
      <c r="E42" s="182" t="str">
        <f t="shared" si="23"/>
        <v/>
      </c>
      <c r="F42" s="183" t="str">
        <f t="shared" si="23"/>
        <v/>
      </c>
      <c r="G42" s="148" t="str">
        <f t="shared" si="23"/>
        <v/>
      </c>
      <c r="H42" s="221"/>
      <c r="I42" s="217"/>
      <c r="J42" s="187"/>
      <c r="K42" s="187"/>
      <c r="L42" s="6"/>
      <c r="M42" s="6"/>
      <c r="N42" s="6"/>
      <c r="O42" s="6"/>
      <c r="P42" s="6"/>
      <c r="Q42" s="6"/>
      <c r="R42" s="6"/>
      <c r="S42" s="6"/>
      <c r="T42" s="207"/>
      <c r="U42" s="207"/>
      <c r="V42" s="6"/>
      <c r="W42" s="6"/>
      <c r="X42" s="6"/>
      <c r="Y42" s="6"/>
      <c r="Z42" s="6"/>
      <c r="AA42" s="6"/>
      <c r="AB42" s="6"/>
      <c r="AC42" s="6"/>
      <c r="AD42" s="6"/>
      <c r="AE42" s="6"/>
      <c r="AF42" s="6"/>
      <c r="AG42" s="6"/>
      <c r="AH42" s="6"/>
      <c r="AI42" s="6"/>
      <c r="AJ42" s="6"/>
      <c r="AK42" s="6"/>
      <c r="AL42" s="6"/>
      <c r="AM42" s="243"/>
      <c r="AN42" s="199"/>
      <c r="AO42" s="199"/>
      <c r="AP42" s="199"/>
      <c r="AQ42" s="199"/>
      <c r="AR42" s="199"/>
      <c r="AS42" s="199"/>
      <c r="AT42" s="199"/>
      <c r="AU42" s="199"/>
      <c r="AV42" s="191" t="str">
        <f t="shared" si="1"/>
        <v/>
      </c>
      <c r="AW42" s="191" t="str">
        <f t="shared" si="22"/>
        <v/>
      </c>
      <c r="AX42" s="191">
        <v>25</v>
      </c>
      <c r="AY42" s="191" t="str">
        <f>'RINCIAN PROG TAHUNAN'!Q40</f>
        <v/>
      </c>
      <c r="AZ42" s="191" t="str">
        <f>'RINCIAN PROG TAHUNAN'!R40</f>
        <v/>
      </c>
      <c r="BA42" s="192" t="str">
        <f>'RINCIAN PROG TAHUNAN'!S40</f>
        <v/>
      </c>
      <c r="BB42" s="191" t="str">
        <f>'RINCIAN PROG TAHUNAN'!T40</f>
        <v/>
      </c>
      <c r="BC42" s="192" t="str">
        <f>'RINCIAN PROG TAHUNAN'!U40</f>
        <v/>
      </c>
      <c r="BD42" s="191" t="str">
        <f>'RINCIAN PROG TAHUNAN'!V40</f>
        <v/>
      </c>
      <c r="BF42" s="191" t="str">
        <f t="shared" si="3"/>
        <v/>
      </c>
      <c r="BG42" s="191" t="str">
        <f t="shared" si="4"/>
        <v/>
      </c>
      <c r="BI42" s="191" t="str">
        <f>'RINCIAN PROG TAHUNAN'!Y40</f>
        <v/>
      </c>
      <c r="BJ42" s="192" t="str">
        <f>'RINCIAN PROG TAHUNAN'!Z40</f>
        <v/>
      </c>
      <c r="BK42" s="192" t="str">
        <f>'RINCIAN PROG TAHUNAN'!AA40</f>
        <v/>
      </c>
      <c r="BL42" s="191" t="str">
        <f>'RINCIAN PROG TAHUNAN'!AB40</f>
        <v/>
      </c>
      <c r="BM42" s="192" t="str">
        <f>'RINCIAN PROG TAHUNAN'!AC40</f>
        <v/>
      </c>
      <c r="BN42" s="191" t="str">
        <f>'RINCIAN PROG TAHUNAN'!AD40</f>
        <v/>
      </c>
      <c r="BO42" s="191" t="str">
        <f t="shared" si="24"/>
        <v/>
      </c>
      <c r="BP42" s="192" t="str">
        <f t="shared" si="25"/>
        <v/>
      </c>
      <c r="BQ42" s="192" t="str">
        <f t="shared" si="26"/>
        <v/>
      </c>
      <c r="BR42" s="191" t="str">
        <f t="shared" si="27"/>
        <v/>
      </c>
      <c r="BS42" s="192" t="str">
        <f t="shared" si="28"/>
        <v/>
      </c>
      <c r="BT42" s="191" t="str">
        <f t="shared" si="29"/>
        <v/>
      </c>
      <c r="BU42" s="191" t="str">
        <f t="shared" si="30"/>
        <v/>
      </c>
      <c r="BV42" s="191" t="str">
        <f t="shared" si="31"/>
        <v/>
      </c>
      <c r="BW42" s="192" t="str">
        <f t="shared" si="32"/>
        <v/>
      </c>
      <c r="BX42" s="191" t="str">
        <f t="shared" si="33"/>
        <v/>
      </c>
      <c r="BY42" s="192" t="str">
        <f t="shared" si="34"/>
        <v/>
      </c>
      <c r="BZ42" s="191" t="str">
        <f t="shared" si="35"/>
        <v/>
      </c>
      <c r="CA42" s="197"/>
      <c r="CB42" s="197"/>
      <c r="CC42" s="197"/>
      <c r="CD42" s="197"/>
      <c r="CE42" s="197"/>
      <c r="CF42" s="197"/>
      <c r="CG42" s="197"/>
      <c r="CH42" s="197"/>
      <c r="CI42" s="197"/>
      <c r="CJ42" s="197"/>
      <c r="CK42" s="197"/>
      <c r="CL42" s="197"/>
      <c r="CM42" s="197"/>
      <c r="CN42" s="197"/>
    </row>
    <row r="43" spans="2:92" ht="66.75" customHeight="1" x14ac:dyDescent="0.2">
      <c r="B43" s="220" t="str">
        <f t="shared" si="17"/>
        <v/>
      </c>
      <c r="C43" s="182" t="str">
        <f t="shared" si="23"/>
        <v/>
      </c>
      <c r="D43" s="183" t="str">
        <f t="shared" si="23"/>
        <v/>
      </c>
      <c r="E43" s="182" t="str">
        <f t="shared" si="23"/>
        <v/>
      </c>
      <c r="F43" s="183" t="str">
        <f t="shared" si="23"/>
        <v/>
      </c>
      <c r="G43" s="148" t="str">
        <f t="shared" si="23"/>
        <v/>
      </c>
      <c r="H43" s="221"/>
      <c r="I43" s="217"/>
      <c r="J43" s="187"/>
      <c r="K43" s="187"/>
      <c r="L43" s="6"/>
      <c r="M43" s="6"/>
      <c r="N43" s="6"/>
      <c r="O43" s="6"/>
      <c r="P43" s="6"/>
      <c r="Q43" s="6"/>
      <c r="R43" s="6"/>
      <c r="S43" s="6"/>
      <c r="T43" s="207"/>
      <c r="U43" s="207"/>
      <c r="V43" s="6"/>
      <c r="W43" s="6"/>
      <c r="X43" s="6"/>
      <c r="Y43" s="6"/>
      <c r="Z43" s="6"/>
      <c r="AA43" s="6"/>
      <c r="AB43" s="6"/>
      <c r="AC43" s="6"/>
      <c r="AD43" s="6"/>
      <c r="AE43" s="6"/>
      <c r="AF43" s="6"/>
      <c r="AG43" s="6"/>
      <c r="AH43" s="6"/>
      <c r="AI43" s="6"/>
      <c r="AJ43" s="6"/>
      <c r="AK43" s="6"/>
      <c r="AL43" s="6"/>
      <c r="AM43" s="243"/>
      <c r="AN43" s="199"/>
      <c r="AO43" s="199"/>
      <c r="AP43" s="199"/>
      <c r="AQ43" s="199"/>
      <c r="AR43" s="199"/>
      <c r="AS43" s="199"/>
      <c r="AT43" s="199"/>
      <c r="AU43" s="199"/>
      <c r="AV43" s="191" t="str">
        <f t="shared" si="1"/>
        <v/>
      </c>
      <c r="AW43" s="191" t="str">
        <f t="shared" si="22"/>
        <v/>
      </c>
      <c r="AX43" s="191">
        <v>26</v>
      </c>
      <c r="AY43" s="191" t="str">
        <f>'RINCIAN PROG TAHUNAN'!Q41</f>
        <v/>
      </c>
      <c r="AZ43" s="191" t="str">
        <f>'RINCIAN PROG TAHUNAN'!R41</f>
        <v/>
      </c>
      <c r="BA43" s="192" t="str">
        <f>'RINCIAN PROG TAHUNAN'!S41</f>
        <v/>
      </c>
      <c r="BB43" s="191" t="str">
        <f>'RINCIAN PROG TAHUNAN'!T41</f>
        <v/>
      </c>
      <c r="BC43" s="192" t="str">
        <f>'RINCIAN PROG TAHUNAN'!U41</f>
        <v/>
      </c>
      <c r="BD43" s="191" t="str">
        <f>'RINCIAN PROG TAHUNAN'!V41</f>
        <v/>
      </c>
      <c r="BF43" s="191" t="str">
        <f t="shared" si="3"/>
        <v/>
      </c>
      <c r="BG43" s="191" t="str">
        <f t="shared" si="4"/>
        <v/>
      </c>
      <c r="BI43" s="191" t="str">
        <f>'RINCIAN PROG TAHUNAN'!Y41</f>
        <v/>
      </c>
      <c r="BJ43" s="192" t="str">
        <f>'RINCIAN PROG TAHUNAN'!Z41</f>
        <v/>
      </c>
      <c r="BK43" s="192" t="str">
        <f>'RINCIAN PROG TAHUNAN'!AA41</f>
        <v/>
      </c>
      <c r="BL43" s="191" t="str">
        <f>'RINCIAN PROG TAHUNAN'!AB41</f>
        <v/>
      </c>
      <c r="BM43" s="192" t="str">
        <f>'RINCIAN PROG TAHUNAN'!AC41</f>
        <v/>
      </c>
      <c r="BN43" s="191" t="str">
        <f>'RINCIAN PROG TAHUNAN'!AD41</f>
        <v/>
      </c>
      <c r="BO43" s="191" t="str">
        <f t="shared" si="24"/>
        <v/>
      </c>
      <c r="BP43" s="192" t="str">
        <f t="shared" si="25"/>
        <v/>
      </c>
      <c r="BQ43" s="192" t="str">
        <f t="shared" si="26"/>
        <v/>
      </c>
      <c r="BR43" s="191" t="str">
        <f t="shared" si="27"/>
        <v/>
      </c>
      <c r="BS43" s="192" t="str">
        <f t="shared" si="28"/>
        <v/>
      </c>
      <c r="BT43" s="191" t="str">
        <f t="shared" si="29"/>
        <v/>
      </c>
      <c r="BU43" s="191" t="str">
        <f t="shared" si="30"/>
        <v/>
      </c>
      <c r="BV43" s="191" t="str">
        <f t="shared" si="31"/>
        <v/>
      </c>
      <c r="BW43" s="192" t="str">
        <f t="shared" si="32"/>
        <v/>
      </c>
      <c r="BX43" s="191" t="str">
        <f t="shared" si="33"/>
        <v/>
      </c>
      <c r="BY43" s="192" t="str">
        <f t="shared" si="34"/>
        <v/>
      </c>
      <c r="BZ43" s="191" t="str">
        <f t="shared" si="35"/>
        <v/>
      </c>
      <c r="CA43" s="197"/>
      <c r="CB43" s="197"/>
      <c r="CC43" s="197"/>
      <c r="CD43" s="197"/>
      <c r="CE43" s="197"/>
      <c r="CF43" s="197"/>
      <c r="CG43" s="197"/>
      <c r="CH43" s="197"/>
      <c r="CI43" s="197"/>
      <c r="CJ43" s="197"/>
      <c r="CK43" s="197"/>
      <c r="CL43" s="197"/>
      <c r="CM43" s="197"/>
      <c r="CN43" s="197"/>
    </row>
    <row r="44" spans="2:92" ht="66.75" customHeight="1" x14ac:dyDescent="0.2">
      <c r="B44" s="220" t="str">
        <f t="shared" si="17"/>
        <v/>
      </c>
      <c r="C44" s="182" t="str">
        <f t="shared" si="23"/>
        <v/>
      </c>
      <c r="D44" s="183" t="str">
        <f t="shared" si="23"/>
        <v/>
      </c>
      <c r="E44" s="182" t="str">
        <f t="shared" si="23"/>
        <v/>
      </c>
      <c r="F44" s="183" t="str">
        <f t="shared" si="23"/>
        <v/>
      </c>
      <c r="G44" s="148" t="str">
        <f t="shared" si="23"/>
        <v/>
      </c>
      <c r="H44" s="221"/>
      <c r="I44" s="217"/>
      <c r="J44" s="187"/>
      <c r="K44" s="187"/>
      <c r="L44" s="6"/>
      <c r="M44" s="6"/>
      <c r="N44" s="6"/>
      <c r="O44" s="6"/>
      <c r="P44" s="6"/>
      <c r="Q44" s="6"/>
      <c r="R44" s="6"/>
      <c r="S44" s="6"/>
      <c r="T44" s="207"/>
      <c r="U44" s="207"/>
      <c r="V44" s="6"/>
      <c r="W44" s="6"/>
      <c r="X44" s="6"/>
      <c r="Y44" s="6"/>
      <c r="Z44" s="6"/>
      <c r="AA44" s="6"/>
      <c r="AB44" s="6"/>
      <c r="AC44" s="6"/>
      <c r="AD44" s="6"/>
      <c r="AE44" s="6"/>
      <c r="AF44" s="6"/>
      <c r="AG44" s="6"/>
      <c r="AH44" s="6"/>
      <c r="AI44" s="6"/>
      <c r="AJ44" s="6"/>
      <c r="AK44" s="6"/>
      <c r="AL44" s="6"/>
      <c r="AM44" s="243"/>
      <c r="AN44" s="199"/>
      <c r="AO44" s="199"/>
      <c r="AP44" s="199"/>
      <c r="AQ44" s="199"/>
      <c r="AR44" s="199"/>
      <c r="AS44" s="199"/>
      <c r="AT44" s="199"/>
      <c r="AU44" s="199"/>
      <c r="AV44" s="191" t="str">
        <f t="shared" si="1"/>
        <v/>
      </c>
      <c r="AW44" s="191" t="str">
        <f t="shared" si="22"/>
        <v/>
      </c>
      <c r="AX44" s="191">
        <v>27</v>
      </c>
      <c r="AY44" s="191" t="str">
        <f>'RINCIAN PROG TAHUNAN'!Q42</f>
        <v/>
      </c>
      <c r="AZ44" s="191" t="str">
        <f>'RINCIAN PROG TAHUNAN'!R42</f>
        <v/>
      </c>
      <c r="BA44" s="192" t="str">
        <f>'RINCIAN PROG TAHUNAN'!S42</f>
        <v/>
      </c>
      <c r="BB44" s="191" t="str">
        <f>'RINCIAN PROG TAHUNAN'!T42</f>
        <v/>
      </c>
      <c r="BC44" s="192" t="str">
        <f>'RINCIAN PROG TAHUNAN'!U42</f>
        <v/>
      </c>
      <c r="BD44" s="191" t="str">
        <f>'RINCIAN PROG TAHUNAN'!V42</f>
        <v/>
      </c>
      <c r="BF44" s="191" t="str">
        <f t="shared" si="3"/>
        <v/>
      </c>
      <c r="BG44" s="191" t="str">
        <f t="shared" si="4"/>
        <v/>
      </c>
      <c r="BI44" s="191" t="str">
        <f>'RINCIAN PROG TAHUNAN'!Y42</f>
        <v/>
      </c>
      <c r="BJ44" s="192" t="str">
        <f>'RINCIAN PROG TAHUNAN'!Z42</f>
        <v/>
      </c>
      <c r="BK44" s="192" t="str">
        <f>'RINCIAN PROG TAHUNAN'!AA42</f>
        <v/>
      </c>
      <c r="BL44" s="191" t="str">
        <f>'RINCIAN PROG TAHUNAN'!AB42</f>
        <v/>
      </c>
      <c r="BM44" s="192" t="str">
        <f>'RINCIAN PROG TAHUNAN'!AC42</f>
        <v/>
      </c>
      <c r="BN44" s="191" t="str">
        <f>'RINCIAN PROG TAHUNAN'!AD42</f>
        <v/>
      </c>
      <c r="BO44" s="191" t="str">
        <f t="shared" si="24"/>
        <v/>
      </c>
      <c r="BP44" s="192" t="str">
        <f t="shared" si="25"/>
        <v/>
      </c>
      <c r="BQ44" s="192" t="str">
        <f t="shared" si="26"/>
        <v/>
      </c>
      <c r="BR44" s="191" t="str">
        <f t="shared" si="27"/>
        <v/>
      </c>
      <c r="BS44" s="192" t="str">
        <f t="shared" si="28"/>
        <v/>
      </c>
      <c r="BT44" s="191" t="str">
        <f t="shared" si="29"/>
        <v/>
      </c>
      <c r="BU44" s="191" t="str">
        <f t="shared" si="30"/>
        <v/>
      </c>
      <c r="BV44" s="191" t="str">
        <f t="shared" si="31"/>
        <v/>
      </c>
      <c r="BW44" s="192" t="str">
        <f t="shared" si="32"/>
        <v/>
      </c>
      <c r="BX44" s="191" t="str">
        <f t="shared" si="33"/>
        <v/>
      </c>
      <c r="BY44" s="192" t="str">
        <f t="shared" si="34"/>
        <v/>
      </c>
      <c r="BZ44" s="191" t="str">
        <f t="shared" si="35"/>
        <v/>
      </c>
      <c r="CA44" s="197"/>
      <c r="CB44" s="197"/>
      <c r="CC44" s="197"/>
      <c r="CD44" s="197"/>
      <c r="CE44" s="197"/>
      <c r="CF44" s="197"/>
      <c r="CG44" s="197"/>
      <c r="CH44" s="197"/>
      <c r="CI44" s="197"/>
      <c r="CJ44" s="197"/>
      <c r="CK44" s="197"/>
      <c r="CL44" s="197"/>
      <c r="CM44" s="197"/>
      <c r="CN44" s="197"/>
    </row>
    <row r="45" spans="2:92" ht="66.75" customHeight="1" x14ac:dyDescent="0.2">
      <c r="B45" s="220" t="str">
        <f t="shared" si="17"/>
        <v/>
      </c>
      <c r="C45" s="182" t="str">
        <f t="shared" si="23"/>
        <v/>
      </c>
      <c r="D45" s="183" t="str">
        <f t="shared" si="23"/>
        <v/>
      </c>
      <c r="E45" s="182" t="str">
        <f t="shared" si="23"/>
        <v/>
      </c>
      <c r="F45" s="183" t="str">
        <f t="shared" si="23"/>
        <v/>
      </c>
      <c r="G45" s="148" t="str">
        <f t="shared" si="23"/>
        <v/>
      </c>
      <c r="H45" s="221"/>
      <c r="I45" s="217"/>
      <c r="J45" s="187"/>
      <c r="K45" s="187"/>
      <c r="L45" s="6"/>
      <c r="M45" s="6"/>
      <c r="N45" s="6"/>
      <c r="O45" s="6"/>
      <c r="P45" s="6"/>
      <c r="Q45" s="6"/>
      <c r="R45" s="6"/>
      <c r="S45" s="6"/>
      <c r="T45" s="207"/>
      <c r="U45" s="207"/>
      <c r="V45" s="6"/>
      <c r="W45" s="6"/>
      <c r="X45" s="6"/>
      <c r="Y45" s="6"/>
      <c r="Z45" s="6"/>
      <c r="AA45" s="6"/>
      <c r="AB45" s="6"/>
      <c r="AC45" s="6"/>
      <c r="AD45" s="6"/>
      <c r="AE45" s="6"/>
      <c r="AF45" s="6"/>
      <c r="AG45" s="6"/>
      <c r="AH45" s="6"/>
      <c r="AI45" s="6"/>
      <c r="AJ45" s="6"/>
      <c r="AK45" s="6"/>
      <c r="AL45" s="6"/>
      <c r="AM45" s="243"/>
      <c r="AN45" s="199"/>
      <c r="AO45" s="199"/>
      <c r="AP45" s="199"/>
      <c r="AQ45" s="199"/>
      <c r="AR45" s="199"/>
      <c r="AS45" s="199"/>
      <c r="AT45" s="199"/>
      <c r="AU45" s="199"/>
      <c r="AV45" s="191" t="str">
        <f t="shared" si="1"/>
        <v/>
      </c>
      <c r="AW45" s="191" t="str">
        <f t="shared" si="22"/>
        <v/>
      </c>
      <c r="AX45" s="191">
        <v>28</v>
      </c>
      <c r="AY45" s="191" t="str">
        <f>'RINCIAN PROG TAHUNAN'!Q43</f>
        <v/>
      </c>
      <c r="AZ45" s="191" t="str">
        <f>'RINCIAN PROG TAHUNAN'!R43</f>
        <v/>
      </c>
      <c r="BA45" s="192" t="str">
        <f>'RINCIAN PROG TAHUNAN'!S43</f>
        <v/>
      </c>
      <c r="BB45" s="191" t="str">
        <f>'RINCIAN PROG TAHUNAN'!T43</f>
        <v/>
      </c>
      <c r="BC45" s="192" t="str">
        <f>'RINCIAN PROG TAHUNAN'!U43</f>
        <v/>
      </c>
      <c r="BD45" s="191" t="str">
        <f>'RINCIAN PROG TAHUNAN'!V43</f>
        <v/>
      </c>
      <c r="BF45" s="191" t="str">
        <f t="shared" si="3"/>
        <v/>
      </c>
      <c r="BG45" s="191" t="str">
        <f t="shared" si="4"/>
        <v/>
      </c>
      <c r="BI45" s="191" t="str">
        <f>'RINCIAN PROG TAHUNAN'!Y43</f>
        <v/>
      </c>
      <c r="BJ45" s="192" t="str">
        <f>'RINCIAN PROG TAHUNAN'!Z43</f>
        <v/>
      </c>
      <c r="BK45" s="192" t="str">
        <f>'RINCIAN PROG TAHUNAN'!AA43</f>
        <v/>
      </c>
      <c r="BL45" s="191" t="str">
        <f>'RINCIAN PROG TAHUNAN'!AB43</f>
        <v/>
      </c>
      <c r="BM45" s="192" t="str">
        <f>'RINCIAN PROG TAHUNAN'!AC43</f>
        <v/>
      </c>
      <c r="BN45" s="191" t="str">
        <f>'RINCIAN PROG TAHUNAN'!AD43</f>
        <v/>
      </c>
      <c r="BO45" s="191" t="str">
        <f t="shared" si="24"/>
        <v/>
      </c>
      <c r="BP45" s="192" t="str">
        <f t="shared" si="25"/>
        <v/>
      </c>
      <c r="BQ45" s="192" t="str">
        <f t="shared" si="26"/>
        <v/>
      </c>
      <c r="BR45" s="191" t="str">
        <f t="shared" si="27"/>
        <v/>
      </c>
      <c r="BS45" s="192" t="str">
        <f t="shared" si="28"/>
        <v/>
      </c>
      <c r="BT45" s="191" t="str">
        <f t="shared" si="29"/>
        <v/>
      </c>
      <c r="BU45" s="191" t="str">
        <f t="shared" si="30"/>
        <v/>
      </c>
      <c r="BV45" s="191" t="str">
        <f t="shared" si="31"/>
        <v/>
      </c>
      <c r="BW45" s="192" t="str">
        <f t="shared" si="32"/>
        <v/>
      </c>
      <c r="BX45" s="191" t="str">
        <f t="shared" si="33"/>
        <v/>
      </c>
      <c r="BY45" s="192" t="str">
        <f t="shared" si="34"/>
        <v/>
      </c>
      <c r="BZ45" s="191" t="str">
        <f t="shared" si="35"/>
        <v/>
      </c>
      <c r="CA45" s="197"/>
      <c r="CB45" s="197"/>
      <c r="CC45" s="197"/>
      <c r="CD45" s="197"/>
      <c r="CE45" s="197"/>
      <c r="CF45" s="197"/>
      <c r="CG45" s="197"/>
      <c r="CH45" s="197"/>
      <c r="CI45" s="197"/>
      <c r="CJ45" s="197"/>
      <c r="CK45" s="197"/>
      <c r="CL45" s="197"/>
      <c r="CM45" s="197"/>
      <c r="CN45" s="197"/>
    </row>
    <row r="46" spans="2:92" x14ac:dyDescent="0.2">
      <c r="AY46" s="191">
        <f>'RINCIAN PROG TAHUNAN'!Q31</f>
        <v>16</v>
      </c>
      <c r="AZ46" s="191">
        <f>'RINCIAN PROG TAHUNAN'!R31</f>
        <v>0</v>
      </c>
      <c r="BA46" s="192">
        <f>'RINCIAN PROG TAHUNAN'!S31</f>
        <v>0</v>
      </c>
      <c r="BB46" s="191">
        <f>'RINCIAN PROG TAHUNAN'!T31</f>
        <v>0</v>
      </c>
      <c r="BC46" s="192">
        <f>'RINCIAN PROG TAHUNAN'!U31</f>
        <v>0</v>
      </c>
      <c r="BI46" s="191">
        <f>'RINCIAN PROG TAHUNAN'!Y31</f>
        <v>16</v>
      </c>
      <c r="BJ46" s="192">
        <f>'RINCIAN PROG TAHUNAN'!Z31</f>
        <v>0</v>
      </c>
      <c r="BK46" s="192">
        <f>'RINCIAN PROG TAHUNAN'!AA31</f>
        <v>0</v>
      </c>
      <c r="BL46" s="191">
        <f>'RINCIAN PROG TAHUNAN'!AB31</f>
        <v>0</v>
      </c>
      <c r="BM46" s="192">
        <f>'RINCIAN PROG TAHUNAN'!AC31</f>
        <v>0</v>
      </c>
      <c r="BN46" s="191"/>
      <c r="BO46" s="191"/>
      <c r="BP46" s="192"/>
      <c r="BQ46" s="192"/>
      <c r="BR46" s="191"/>
      <c r="BS46" s="192"/>
      <c r="BT46" s="191"/>
      <c r="BU46" s="191"/>
      <c r="BV46" s="191"/>
      <c r="BW46" s="192"/>
      <c r="BX46" s="191"/>
      <c r="BY46" s="192"/>
      <c r="BZ46" s="191"/>
      <c r="CA46" s="197"/>
      <c r="CB46" s="197"/>
      <c r="CC46" s="197"/>
      <c r="CD46" s="197"/>
      <c r="CE46" s="197"/>
      <c r="CF46" s="197"/>
      <c r="CG46" s="197"/>
      <c r="CH46" s="197"/>
      <c r="CI46" s="197"/>
      <c r="CJ46" s="197"/>
      <c r="CK46" s="197"/>
      <c r="CL46" s="197"/>
      <c r="CM46" s="197"/>
      <c r="CN46" s="197"/>
    </row>
    <row r="47" spans="2:92" x14ac:dyDescent="0.2">
      <c r="AY47" s="191" t="str">
        <f>'RINCIAN PROG TAHUNAN'!Q32</f>
        <v/>
      </c>
      <c r="AZ47" s="191" t="str">
        <f>'RINCIAN PROG TAHUNAN'!R32</f>
        <v/>
      </c>
      <c r="BA47" s="192" t="str">
        <f>'RINCIAN PROG TAHUNAN'!S32</f>
        <v/>
      </c>
      <c r="BB47" s="191" t="str">
        <f>'RINCIAN PROG TAHUNAN'!T32</f>
        <v/>
      </c>
      <c r="BC47" s="192" t="str">
        <f>'RINCIAN PROG TAHUNAN'!U32</f>
        <v/>
      </c>
      <c r="BI47" s="191">
        <f>'RINCIAN PROG TAHUNAN'!Y32</f>
        <v>17</v>
      </c>
      <c r="BJ47" s="192">
        <f>'RINCIAN PROG TAHUNAN'!Z32</f>
        <v>0</v>
      </c>
      <c r="BK47" s="192">
        <f>'RINCIAN PROG TAHUNAN'!AA32</f>
        <v>0</v>
      </c>
      <c r="BL47" s="191">
        <f>'RINCIAN PROG TAHUNAN'!AB32</f>
        <v>0</v>
      </c>
      <c r="BM47" s="192">
        <f>'RINCIAN PROG TAHUNAN'!AC32</f>
        <v>0</v>
      </c>
      <c r="BN47" s="191"/>
      <c r="BO47" s="191"/>
      <c r="BP47" s="192"/>
      <c r="BQ47" s="192"/>
      <c r="BR47" s="191"/>
      <c r="BS47" s="192"/>
      <c r="BT47" s="191"/>
      <c r="BU47" s="191"/>
      <c r="BV47" s="191"/>
      <c r="BW47" s="192"/>
      <c r="BX47" s="191"/>
      <c r="BY47" s="192"/>
      <c r="BZ47" s="191"/>
      <c r="CA47" s="197"/>
      <c r="CB47" s="197"/>
      <c r="CC47" s="197"/>
      <c r="CD47" s="197"/>
      <c r="CE47" s="197"/>
      <c r="CF47" s="197"/>
      <c r="CG47" s="197"/>
      <c r="CH47" s="197"/>
      <c r="CI47" s="197"/>
      <c r="CJ47" s="197"/>
      <c r="CK47" s="197"/>
      <c r="CL47" s="197"/>
      <c r="CM47" s="197"/>
      <c r="CN47" s="197"/>
    </row>
    <row r="48" spans="2:92" x14ac:dyDescent="0.2">
      <c r="C48" t="str">
        <f>IF('DATA AWAL'!$D$13="","","Mengetahui,")</f>
        <v>Mengetahui,</v>
      </c>
      <c r="G48" s="200" t="str">
        <f>IF('DATA AWAL'!$D$11="","",'DATA AWAL'!$D$11&amp;", "&amp;'DATA AWAL'!$D$12)</f>
        <v>Purwokerto, 17 Juli 2017</v>
      </c>
      <c r="AY48" s="191">
        <f>'RINCIAN PROG TAHUNAN'!Q33</f>
        <v>18</v>
      </c>
      <c r="AZ48" s="191">
        <f>'RINCIAN PROG TAHUNAN'!R33</f>
        <v>0</v>
      </c>
      <c r="BA48" s="192">
        <f>'RINCIAN PROG TAHUNAN'!S33</f>
        <v>0</v>
      </c>
      <c r="BB48" s="191">
        <f>'RINCIAN PROG TAHUNAN'!T33</f>
        <v>0</v>
      </c>
      <c r="BC48" s="192">
        <f>'RINCIAN PROG TAHUNAN'!U33</f>
        <v>0</v>
      </c>
      <c r="BI48" s="191">
        <f>'RINCIAN PROG TAHUNAN'!Y33</f>
        <v>18</v>
      </c>
      <c r="BJ48" s="192">
        <f>'RINCIAN PROG TAHUNAN'!Z33</f>
        <v>0</v>
      </c>
      <c r="BK48" s="192">
        <f>'RINCIAN PROG TAHUNAN'!AA33</f>
        <v>0</v>
      </c>
      <c r="BL48" s="191">
        <f>'RINCIAN PROG TAHUNAN'!AB33</f>
        <v>0</v>
      </c>
      <c r="BM48" s="192">
        <f>'RINCIAN PROG TAHUNAN'!AC33</f>
        <v>0</v>
      </c>
      <c r="BN48" s="197"/>
      <c r="BO48" s="191" t="str">
        <f t="shared" ref="BO48:BO60" si="36">IF(AV48="","",VLOOKUP($AV48,$AY$18:$BC$60,2,FALSE))</f>
        <v/>
      </c>
      <c r="BP48" s="192" t="str">
        <f t="shared" ref="BP48:BP60" si="37">IF(AV48="","",VLOOKUP($AV48,$AY$18:$BC$60,3,FALSE))</f>
        <v/>
      </c>
      <c r="BQ48" s="191" t="str">
        <f t="shared" ref="BQ48:BQ60" si="38">IF(AV48="","",VLOOKUP($AV48,$AY$18:$BC$60,4,FALSE))</f>
        <v/>
      </c>
      <c r="BR48" s="191" t="str">
        <f t="shared" ref="BR48:BR60" si="39">IF(AV48="","",VLOOKUP($AV48,$AY$18:$BC$60,5,FALSE))</f>
        <v/>
      </c>
      <c r="BS48" s="191"/>
      <c r="BT48" s="191"/>
      <c r="BU48" s="191"/>
      <c r="BV48" s="191"/>
      <c r="BW48" s="191"/>
      <c r="BX48" s="191"/>
      <c r="BY48" s="191"/>
      <c r="BZ48" s="191"/>
      <c r="CA48" s="197"/>
      <c r="CB48" s="197"/>
      <c r="CC48" s="197"/>
      <c r="CD48" s="197"/>
      <c r="CE48" s="197"/>
      <c r="CF48" s="197"/>
      <c r="CG48" s="197"/>
      <c r="CH48" s="197"/>
      <c r="CI48" s="197"/>
      <c r="CJ48" s="197"/>
      <c r="CK48" s="197"/>
      <c r="CL48" s="197"/>
      <c r="CM48" s="197"/>
      <c r="CN48" s="197"/>
    </row>
    <row r="49" spans="3:92" ht="25.5" customHeight="1" x14ac:dyDescent="0.2">
      <c r="C49" s="440" t="str">
        <f>IF('DATA AWAL'!$D$13="","",'DATA AWAL'!$B$13&amp;" "&amp;'DATA AWAL'!$D$4&amp;" ,")</f>
        <v>KEPALA SEKOLAH SMAN 2 PURWOKERTO ,</v>
      </c>
      <c r="D49" s="440"/>
      <c r="E49" s="440"/>
      <c r="G49" s="440" t="str">
        <f>IF('DATA AWAL'!$B$5="","",'DATA AWAL'!$B$5&amp;" "&amp;'DATA AWAL'!$B$7&amp;" "&amp;'DATA AWAL'!$D$7&amp;",")</f>
        <v>GURU MATA PELAJARAN Antropologi,</v>
      </c>
      <c r="H49" s="440"/>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Y49" s="191" t="str">
        <f>'RINCIAN PROG TAHUNAN'!Q34</f>
        <v/>
      </c>
      <c r="AZ49" s="191" t="str">
        <f>'RINCIAN PROG TAHUNAN'!R34</f>
        <v/>
      </c>
      <c r="BA49" s="192" t="str">
        <f>'RINCIAN PROG TAHUNAN'!S34</f>
        <v/>
      </c>
      <c r="BB49" s="191" t="str">
        <f>'RINCIAN PROG TAHUNAN'!T34</f>
        <v/>
      </c>
      <c r="BC49" s="192" t="str">
        <f>'RINCIAN PROG TAHUNAN'!U34</f>
        <v/>
      </c>
      <c r="BI49" s="191" t="str">
        <f>'RINCIAN PROG TAHUNAN'!Y34</f>
        <v/>
      </c>
      <c r="BJ49" s="192" t="str">
        <f>'RINCIAN PROG TAHUNAN'!Z34</f>
        <v/>
      </c>
      <c r="BK49" s="192" t="str">
        <f>'RINCIAN PROG TAHUNAN'!AA34</f>
        <v/>
      </c>
      <c r="BL49" s="191" t="str">
        <f>'RINCIAN PROG TAHUNAN'!AB34</f>
        <v/>
      </c>
      <c r="BM49" s="192" t="str">
        <f>'RINCIAN PROG TAHUNAN'!AC34</f>
        <v/>
      </c>
      <c r="BN49" s="197"/>
      <c r="BO49" s="191" t="str">
        <f t="shared" si="36"/>
        <v/>
      </c>
      <c r="BP49" s="192" t="str">
        <f t="shared" si="37"/>
        <v/>
      </c>
      <c r="BQ49" s="191" t="str">
        <f t="shared" si="38"/>
        <v/>
      </c>
      <c r="BR49" s="191" t="str">
        <f t="shared" si="39"/>
        <v/>
      </c>
      <c r="BS49" s="191"/>
      <c r="BT49" s="191"/>
      <c r="BU49" s="191"/>
      <c r="BV49" s="191"/>
      <c r="BW49" s="191"/>
      <c r="BX49" s="191"/>
      <c r="BY49" s="191"/>
      <c r="BZ49" s="191"/>
      <c r="CA49" s="197"/>
      <c r="CB49" s="197"/>
      <c r="CC49" s="197"/>
      <c r="CD49" s="197"/>
      <c r="CE49" s="197"/>
      <c r="CF49" s="197"/>
      <c r="CG49" s="197"/>
      <c r="CH49" s="197"/>
      <c r="CI49" s="197"/>
      <c r="CJ49" s="197"/>
      <c r="CK49" s="197"/>
      <c r="CL49" s="197"/>
      <c r="CM49" s="197"/>
      <c r="CN49" s="197"/>
    </row>
    <row r="50" spans="3:92" x14ac:dyDescent="0.2">
      <c r="AY50" s="191" t="str">
        <f>'RINCIAN PROG TAHUNAN'!Q35</f>
        <v/>
      </c>
      <c r="AZ50" s="191" t="str">
        <f>'RINCIAN PROG TAHUNAN'!R35</f>
        <v/>
      </c>
      <c r="BA50" s="192" t="str">
        <f>'RINCIAN PROG TAHUNAN'!S35</f>
        <v/>
      </c>
      <c r="BB50" s="191" t="str">
        <f>'RINCIAN PROG TAHUNAN'!T35</f>
        <v/>
      </c>
      <c r="BC50" s="192" t="str">
        <f>'RINCIAN PROG TAHUNAN'!U35</f>
        <v/>
      </c>
      <c r="BI50" s="191" t="str">
        <f>'RINCIAN PROG TAHUNAN'!Y35</f>
        <v/>
      </c>
      <c r="BJ50" s="192" t="str">
        <f>'RINCIAN PROG TAHUNAN'!Z35</f>
        <v/>
      </c>
      <c r="BK50" s="192" t="str">
        <f>'RINCIAN PROG TAHUNAN'!AA35</f>
        <v/>
      </c>
      <c r="BL50" s="191" t="str">
        <f>'RINCIAN PROG TAHUNAN'!AB35</f>
        <v/>
      </c>
      <c r="BM50" s="192" t="str">
        <f>'RINCIAN PROG TAHUNAN'!AC35</f>
        <v/>
      </c>
      <c r="BN50" s="197"/>
      <c r="BO50" s="191" t="str">
        <f t="shared" si="36"/>
        <v/>
      </c>
      <c r="BP50" s="192" t="str">
        <f t="shared" si="37"/>
        <v/>
      </c>
      <c r="BQ50" s="191" t="str">
        <f t="shared" si="38"/>
        <v/>
      </c>
      <c r="BR50" s="191" t="str">
        <f t="shared" si="39"/>
        <v/>
      </c>
      <c r="BS50" s="191"/>
      <c r="BT50" s="191"/>
      <c r="BU50" s="191"/>
      <c r="BV50" s="191"/>
      <c r="BW50" s="191"/>
      <c r="BX50" s="191"/>
      <c r="BY50" s="191"/>
      <c r="BZ50" s="191"/>
      <c r="CA50" s="197"/>
      <c r="CB50" s="197"/>
      <c r="CC50" s="197"/>
      <c r="CD50" s="197"/>
      <c r="CE50" s="197"/>
      <c r="CF50" s="197"/>
      <c r="CG50" s="197"/>
      <c r="CH50" s="197"/>
      <c r="CI50" s="197"/>
      <c r="CJ50" s="197"/>
      <c r="CK50" s="197"/>
      <c r="CL50" s="197"/>
      <c r="CM50" s="197"/>
      <c r="CN50" s="197"/>
    </row>
    <row r="51" spans="3:92" x14ac:dyDescent="0.2">
      <c r="AY51" s="191" t="str">
        <f>'RINCIAN PROG TAHUNAN'!Q36</f>
        <v/>
      </c>
      <c r="AZ51" s="191" t="str">
        <f>'RINCIAN PROG TAHUNAN'!R36</f>
        <v/>
      </c>
      <c r="BA51" s="192" t="str">
        <f>'RINCIAN PROG TAHUNAN'!S36</f>
        <v/>
      </c>
      <c r="BB51" s="191" t="str">
        <f>'RINCIAN PROG TAHUNAN'!T36</f>
        <v/>
      </c>
      <c r="BC51" s="192" t="str">
        <f>'RINCIAN PROG TAHUNAN'!U36</f>
        <v/>
      </c>
      <c r="BI51" s="191" t="str">
        <f>'RINCIAN PROG TAHUNAN'!Y36</f>
        <v/>
      </c>
      <c r="BJ51" s="192" t="str">
        <f>'RINCIAN PROG TAHUNAN'!Z36</f>
        <v/>
      </c>
      <c r="BK51" s="192" t="str">
        <f>'RINCIAN PROG TAHUNAN'!AA36</f>
        <v/>
      </c>
      <c r="BL51" s="191" t="str">
        <f>'RINCIAN PROG TAHUNAN'!AB36</f>
        <v/>
      </c>
      <c r="BM51" s="192" t="str">
        <f>'RINCIAN PROG TAHUNAN'!AC36</f>
        <v/>
      </c>
      <c r="BN51" s="197"/>
      <c r="BO51" s="191" t="str">
        <f t="shared" si="36"/>
        <v/>
      </c>
      <c r="BP51" s="192" t="str">
        <f t="shared" si="37"/>
        <v/>
      </c>
      <c r="BQ51" s="191" t="str">
        <f t="shared" si="38"/>
        <v/>
      </c>
      <c r="BR51" s="191" t="str">
        <f t="shared" si="39"/>
        <v/>
      </c>
      <c r="BS51" s="191"/>
      <c r="BT51" s="191"/>
      <c r="BU51" s="191"/>
      <c r="BV51" s="191"/>
      <c r="BW51" s="191"/>
      <c r="BX51" s="191"/>
      <c r="BY51" s="191"/>
      <c r="BZ51" s="191"/>
      <c r="CA51" s="197"/>
      <c r="CB51" s="197"/>
      <c r="CC51" s="197"/>
      <c r="CD51" s="197"/>
      <c r="CE51" s="197"/>
      <c r="CF51" s="197"/>
      <c r="CG51" s="197"/>
      <c r="CH51" s="197"/>
      <c r="CI51" s="197"/>
      <c r="CJ51" s="197"/>
      <c r="CK51" s="197"/>
      <c r="CL51" s="197"/>
      <c r="CM51" s="197"/>
      <c r="CN51" s="197"/>
    </row>
    <row r="52" spans="3:92" x14ac:dyDescent="0.2">
      <c r="AY52" s="191" t="str">
        <f>'RINCIAN PROG TAHUNAN'!Q37</f>
        <v/>
      </c>
      <c r="AZ52" s="191" t="str">
        <f>'RINCIAN PROG TAHUNAN'!R37</f>
        <v/>
      </c>
      <c r="BA52" s="192" t="str">
        <f>'RINCIAN PROG TAHUNAN'!S37</f>
        <v/>
      </c>
      <c r="BB52" s="191" t="str">
        <f>'RINCIAN PROG TAHUNAN'!T37</f>
        <v/>
      </c>
      <c r="BC52" s="192" t="str">
        <f>'RINCIAN PROG TAHUNAN'!U37</f>
        <v/>
      </c>
      <c r="BI52" s="191" t="str">
        <f>'RINCIAN PROG TAHUNAN'!Y37</f>
        <v/>
      </c>
      <c r="BJ52" s="192" t="str">
        <f>'RINCIAN PROG TAHUNAN'!Z37</f>
        <v/>
      </c>
      <c r="BK52" s="192" t="str">
        <f>'RINCIAN PROG TAHUNAN'!AA37</f>
        <v/>
      </c>
      <c r="BL52" s="191" t="str">
        <f>'RINCIAN PROG TAHUNAN'!AB37</f>
        <v/>
      </c>
      <c r="BM52" s="192" t="str">
        <f>'RINCIAN PROG TAHUNAN'!AC37</f>
        <v/>
      </c>
      <c r="BN52" s="197"/>
      <c r="BO52" s="191" t="str">
        <f t="shared" si="36"/>
        <v/>
      </c>
      <c r="BP52" s="192" t="str">
        <f t="shared" si="37"/>
        <v/>
      </c>
      <c r="BQ52" s="191" t="str">
        <f t="shared" si="38"/>
        <v/>
      </c>
      <c r="BR52" s="191" t="str">
        <f t="shared" si="39"/>
        <v/>
      </c>
      <c r="BS52" s="191"/>
      <c r="BT52" s="191"/>
      <c r="BU52" s="191"/>
      <c r="BV52" s="191"/>
      <c r="BW52" s="191"/>
      <c r="BX52" s="191"/>
      <c r="BY52" s="191"/>
      <c r="BZ52" s="191"/>
      <c r="CA52" s="197"/>
      <c r="CB52" s="197"/>
      <c r="CC52" s="197"/>
      <c r="CD52" s="197"/>
      <c r="CE52" s="197"/>
      <c r="CF52" s="197"/>
      <c r="CG52" s="197"/>
      <c r="CH52" s="197"/>
      <c r="CI52" s="197"/>
      <c r="CJ52" s="197"/>
      <c r="CK52" s="197"/>
      <c r="CL52" s="197"/>
      <c r="CM52" s="197"/>
      <c r="CN52" s="197"/>
    </row>
    <row r="53" spans="3:92" x14ac:dyDescent="0.2">
      <c r="C53" t="str">
        <f>IF('DATA AWAL'!$D$13="","",'DATA AWAL'!$D$13)</f>
        <v>Drs. H. TOHAR, M.Si</v>
      </c>
      <c r="G53" t="str">
        <f>IF('DATA AWAL'!$D$5="","",'DATA AWAL'!$D$5)</f>
        <v>LANGGENG HADI P.</v>
      </c>
      <c r="AY53" s="191" t="str">
        <f>'RINCIAN PROG TAHUNAN'!Q38</f>
        <v/>
      </c>
      <c r="AZ53" s="191" t="str">
        <f>'RINCIAN PROG TAHUNAN'!R38</f>
        <v/>
      </c>
      <c r="BA53" s="192" t="str">
        <f>'RINCIAN PROG TAHUNAN'!S38</f>
        <v/>
      </c>
      <c r="BB53" s="191" t="str">
        <f>'RINCIAN PROG TAHUNAN'!T38</f>
        <v/>
      </c>
      <c r="BC53" s="192" t="str">
        <f>'RINCIAN PROG TAHUNAN'!U38</f>
        <v/>
      </c>
      <c r="BI53" s="191" t="str">
        <f>'RINCIAN PROG TAHUNAN'!Y38</f>
        <v/>
      </c>
      <c r="BJ53" s="192" t="str">
        <f>'RINCIAN PROG TAHUNAN'!Z38</f>
        <v/>
      </c>
      <c r="BK53" s="192" t="str">
        <f>'RINCIAN PROG TAHUNAN'!AA38</f>
        <v/>
      </c>
      <c r="BL53" s="191" t="str">
        <f>'RINCIAN PROG TAHUNAN'!AB38</f>
        <v/>
      </c>
      <c r="BM53" s="192" t="str">
        <f>'RINCIAN PROG TAHUNAN'!AC38</f>
        <v/>
      </c>
      <c r="BN53" s="197"/>
      <c r="BO53" s="191" t="str">
        <f t="shared" si="36"/>
        <v/>
      </c>
      <c r="BP53" s="192" t="str">
        <f t="shared" si="37"/>
        <v/>
      </c>
      <c r="BQ53" s="191" t="str">
        <f t="shared" si="38"/>
        <v/>
      </c>
      <c r="BR53" s="191" t="str">
        <f t="shared" si="39"/>
        <v/>
      </c>
      <c r="BS53" s="191"/>
      <c r="BT53" s="191"/>
      <c r="BU53" s="191"/>
      <c r="BV53" s="191"/>
      <c r="BW53" s="191"/>
      <c r="BX53" s="191"/>
      <c r="BY53" s="191"/>
      <c r="BZ53" s="191"/>
      <c r="CA53" s="197"/>
      <c r="CB53" s="197"/>
      <c r="CC53" s="197"/>
      <c r="CD53" s="197"/>
      <c r="CE53" s="197"/>
      <c r="CF53" s="197"/>
      <c r="CG53" s="197"/>
      <c r="CH53" s="197"/>
      <c r="CI53" s="197"/>
      <c r="CJ53" s="197"/>
      <c r="CK53" s="197"/>
      <c r="CL53" s="197"/>
      <c r="CM53" s="197"/>
      <c r="CN53" s="197"/>
    </row>
    <row r="54" spans="3:92" x14ac:dyDescent="0.2">
      <c r="C54" t="str">
        <f>IF('DATA AWAL'!$D$14="","",'DATA AWAL'!$B$14&amp;". "&amp;'DATA AWAL'!$D$14)</f>
        <v>NIP. 196307101994121002</v>
      </c>
      <c r="G54" t="str">
        <f>IF('DATA AWAL'!$D$6="","",'DATA AWAL'!$B$6&amp;". "&amp;'DATA AWAL'!$D$6)</f>
        <v>NIP. 196906281992031006</v>
      </c>
      <c r="AY54" s="191" t="str">
        <f>'RINCIAN PROG TAHUNAN'!Q39</f>
        <v/>
      </c>
      <c r="AZ54" s="191" t="str">
        <f>'RINCIAN PROG TAHUNAN'!R39</f>
        <v/>
      </c>
      <c r="BA54" s="192" t="str">
        <f>'RINCIAN PROG TAHUNAN'!S39</f>
        <v/>
      </c>
      <c r="BB54" s="191" t="str">
        <f>'RINCIAN PROG TAHUNAN'!T39</f>
        <v/>
      </c>
      <c r="BC54" s="192" t="str">
        <f>'RINCIAN PROG TAHUNAN'!U39</f>
        <v/>
      </c>
      <c r="BI54" s="191" t="str">
        <f>'RINCIAN PROG TAHUNAN'!Y39</f>
        <v/>
      </c>
      <c r="BJ54" s="192" t="str">
        <f>'RINCIAN PROG TAHUNAN'!Z39</f>
        <v/>
      </c>
      <c r="BK54" s="192" t="str">
        <f>'RINCIAN PROG TAHUNAN'!AA39</f>
        <v/>
      </c>
      <c r="BL54" s="191" t="str">
        <f>'RINCIAN PROG TAHUNAN'!AB39</f>
        <v/>
      </c>
      <c r="BM54" s="192" t="str">
        <f>'RINCIAN PROG TAHUNAN'!AC39</f>
        <v/>
      </c>
      <c r="BN54" s="197"/>
      <c r="BO54" s="191" t="str">
        <f t="shared" si="36"/>
        <v/>
      </c>
      <c r="BP54" s="192" t="str">
        <f t="shared" si="37"/>
        <v/>
      </c>
      <c r="BQ54" s="191" t="str">
        <f t="shared" si="38"/>
        <v/>
      </c>
      <c r="BR54" s="191" t="str">
        <f t="shared" si="39"/>
        <v/>
      </c>
      <c r="BS54" s="191"/>
      <c r="BT54" s="191"/>
      <c r="BU54" s="191"/>
      <c r="BV54" s="191"/>
      <c r="BW54" s="191"/>
      <c r="BX54" s="191"/>
      <c r="BY54" s="191"/>
      <c r="BZ54" s="191"/>
      <c r="CA54" s="197"/>
      <c r="CB54" s="197"/>
      <c r="CC54" s="197"/>
      <c r="CD54" s="197"/>
      <c r="CE54" s="197"/>
      <c r="CF54" s="197"/>
      <c r="CG54" s="197"/>
      <c r="CH54" s="197"/>
      <c r="CI54" s="197"/>
      <c r="CJ54" s="197"/>
      <c r="CK54" s="197"/>
      <c r="CL54" s="197"/>
      <c r="CM54" s="197"/>
      <c r="CN54" s="197"/>
    </row>
    <row r="55" spans="3:92" x14ac:dyDescent="0.2">
      <c r="AY55" s="191" t="str">
        <f>'RINCIAN PROG TAHUNAN'!Q40</f>
        <v/>
      </c>
      <c r="AZ55" s="191" t="str">
        <f>'RINCIAN PROG TAHUNAN'!R40</f>
        <v/>
      </c>
      <c r="BA55" s="192" t="str">
        <f>'RINCIAN PROG TAHUNAN'!S40</f>
        <v/>
      </c>
      <c r="BB55" s="191" t="str">
        <f>'RINCIAN PROG TAHUNAN'!T40</f>
        <v/>
      </c>
      <c r="BC55" s="192" t="str">
        <f>'RINCIAN PROG TAHUNAN'!U40</f>
        <v/>
      </c>
      <c r="BI55" s="191" t="str">
        <f>'RINCIAN PROG TAHUNAN'!Y40</f>
        <v/>
      </c>
      <c r="BJ55" s="192" t="str">
        <f>'RINCIAN PROG TAHUNAN'!Z40</f>
        <v/>
      </c>
      <c r="BK55" s="192" t="str">
        <f>'RINCIAN PROG TAHUNAN'!AA40</f>
        <v/>
      </c>
      <c r="BL55" s="191" t="str">
        <f>'RINCIAN PROG TAHUNAN'!AB40</f>
        <v/>
      </c>
      <c r="BM55" s="192" t="str">
        <f>'RINCIAN PROG TAHUNAN'!AC40</f>
        <v/>
      </c>
      <c r="BN55" s="197"/>
      <c r="BO55" s="191" t="str">
        <f t="shared" si="36"/>
        <v/>
      </c>
      <c r="BP55" s="192" t="str">
        <f t="shared" si="37"/>
        <v/>
      </c>
      <c r="BQ55" s="191" t="str">
        <f t="shared" si="38"/>
        <v/>
      </c>
      <c r="BR55" s="191" t="str">
        <f t="shared" si="39"/>
        <v/>
      </c>
      <c r="BS55" s="191"/>
      <c r="BT55" s="191"/>
      <c r="BU55" s="191"/>
      <c r="BV55" s="191"/>
      <c r="BW55" s="191"/>
      <c r="BX55" s="191"/>
      <c r="BY55" s="191"/>
      <c r="BZ55" s="191"/>
      <c r="CA55" s="197"/>
      <c r="CB55" s="197"/>
      <c r="CC55" s="197"/>
      <c r="CD55" s="197"/>
      <c r="CE55" s="197"/>
      <c r="CF55" s="197"/>
      <c r="CG55" s="197"/>
      <c r="CH55" s="197"/>
      <c r="CI55" s="197"/>
      <c r="CJ55" s="197"/>
      <c r="CK55" s="197"/>
      <c r="CL55" s="197"/>
      <c r="CM55" s="197"/>
      <c r="CN55" s="197"/>
    </row>
    <row r="56" spans="3:92" x14ac:dyDescent="0.2">
      <c r="AY56" s="191" t="str">
        <f>'RINCIAN PROG TAHUNAN'!Q41</f>
        <v/>
      </c>
      <c r="AZ56" s="191" t="str">
        <f>'RINCIAN PROG TAHUNAN'!R41</f>
        <v/>
      </c>
      <c r="BA56" s="192" t="str">
        <f>'RINCIAN PROG TAHUNAN'!S41</f>
        <v/>
      </c>
      <c r="BB56" s="191" t="str">
        <f>'RINCIAN PROG TAHUNAN'!T41</f>
        <v/>
      </c>
      <c r="BC56" s="192" t="str">
        <f>'RINCIAN PROG TAHUNAN'!U41</f>
        <v/>
      </c>
      <c r="BI56" s="191" t="str">
        <f>'RINCIAN PROG TAHUNAN'!Y41</f>
        <v/>
      </c>
      <c r="BJ56" s="192" t="str">
        <f>'RINCIAN PROG TAHUNAN'!Z41</f>
        <v/>
      </c>
      <c r="BK56" s="192" t="str">
        <f>'RINCIAN PROG TAHUNAN'!AA41</f>
        <v/>
      </c>
      <c r="BL56" s="191" t="str">
        <f>'RINCIAN PROG TAHUNAN'!AB41</f>
        <v/>
      </c>
      <c r="BM56" s="192" t="str">
        <f>'RINCIAN PROG TAHUNAN'!AC41</f>
        <v/>
      </c>
      <c r="BN56" s="197"/>
      <c r="BO56" s="191" t="str">
        <f t="shared" si="36"/>
        <v/>
      </c>
      <c r="BP56" s="192" t="str">
        <f t="shared" si="37"/>
        <v/>
      </c>
      <c r="BQ56" s="191" t="str">
        <f t="shared" si="38"/>
        <v/>
      </c>
      <c r="BR56" s="191" t="str">
        <f t="shared" si="39"/>
        <v/>
      </c>
      <c r="BS56" s="191"/>
      <c r="BT56" s="191"/>
      <c r="BU56" s="191"/>
      <c r="BV56" s="191"/>
      <c r="BW56" s="191"/>
      <c r="BX56" s="191"/>
      <c r="BY56" s="191"/>
      <c r="BZ56" s="191"/>
      <c r="CA56" s="197"/>
      <c r="CB56" s="197"/>
      <c r="CC56" s="197"/>
      <c r="CD56" s="197"/>
      <c r="CE56" s="197"/>
      <c r="CF56" s="197"/>
      <c r="CG56" s="197"/>
      <c r="CH56" s="197"/>
      <c r="CI56" s="197"/>
      <c r="CJ56" s="197"/>
      <c r="CK56" s="197"/>
      <c r="CL56" s="197"/>
      <c r="CM56" s="197"/>
      <c r="CN56" s="197"/>
    </row>
    <row r="57" spans="3:92" x14ac:dyDescent="0.2">
      <c r="AY57" s="191" t="str">
        <f>'RINCIAN PROG TAHUNAN'!Q42</f>
        <v/>
      </c>
      <c r="AZ57" s="191" t="str">
        <f>'RINCIAN PROG TAHUNAN'!R42</f>
        <v/>
      </c>
      <c r="BA57" s="192" t="str">
        <f>'RINCIAN PROG TAHUNAN'!S42</f>
        <v/>
      </c>
      <c r="BB57" s="191" t="str">
        <f>'RINCIAN PROG TAHUNAN'!T42</f>
        <v/>
      </c>
      <c r="BC57" s="192" t="str">
        <f>'RINCIAN PROG TAHUNAN'!U42</f>
        <v/>
      </c>
      <c r="BI57" s="191" t="str">
        <f>'RINCIAN PROG TAHUNAN'!Y42</f>
        <v/>
      </c>
      <c r="BJ57" s="192" t="str">
        <f>'RINCIAN PROG TAHUNAN'!Z42</f>
        <v/>
      </c>
      <c r="BK57" s="192" t="str">
        <f>'RINCIAN PROG TAHUNAN'!AA42</f>
        <v/>
      </c>
      <c r="BL57" s="191" t="str">
        <f>'RINCIAN PROG TAHUNAN'!AB42</f>
        <v/>
      </c>
      <c r="BM57" s="192" t="str">
        <f>'RINCIAN PROG TAHUNAN'!AC42</f>
        <v/>
      </c>
      <c r="BN57" s="197"/>
      <c r="BO57" s="191" t="str">
        <f t="shared" si="36"/>
        <v/>
      </c>
      <c r="BP57" s="192" t="str">
        <f t="shared" si="37"/>
        <v/>
      </c>
      <c r="BQ57" s="191" t="str">
        <f t="shared" si="38"/>
        <v/>
      </c>
      <c r="BR57" s="191" t="str">
        <f t="shared" si="39"/>
        <v/>
      </c>
      <c r="BS57" s="191"/>
      <c r="BT57" s="191"/>
      <c r="BU57" s="191"/>
      <c r="BV57" s="191"/>
      <c r="BW57" s="191"/>
      <c r="BX57" s="191"/>
      <c r="BY57" s="191"/>
      <c r="BZ57" s="191"/>
      <c r="CA57" s="197"/>
      <c r="CB57" s="197"/>
      <c r="CC57" s="197"/>
      <c r="CD57" s="197"/>
      <c r="CE57" s="197"/>
      <c r="CF57" s="197"/>
      <c r="CG57" s="197"/>
      <c r="CH57" s="197"/>
      <c r="CI57" s="197"/>
      <c r="CJ57" s="197"/>
      <c r="CK57" s="197"/>
      <c r="CL57" s="197"/>
      <c r="CM57" s="197"/>
      <c r="CN57" s="197"/>
    </row>
    <row r="58" spans="3:92" x14ac:dyDescent="0.2">
      <c r="AY58" s="191" t="str">
        <f>'RINCIAN PROG TAHUNAN'!Q43</f>
        <v/>
      </c>
      <c r="AZ58" s="191" t="str">
        <f>'RINCIAN PROG TAHUNAN'!R43</f>
        <v/>
      </c>
      <c r="BA58" s="192" t="str">
        <f>'RINCIAN PROG TAHUNAN'!S43</f>
        <v/>
      </c>
      <c r="BB58" s="191" t="str">
        <f>'RINCIAN PROG TAHUNAN'!T43</f>
        <v/>
      </c>
      <c r="BC58" s="192" t="str">
        <f>'RINCIAN PROG TAHUNAN'!U43</f>
        <v/>
      </c>
      <c r="BI58" s="191" t="str">
        <f>'RINCIAN PROG TAHUNAN'!Y43</f>
        <v/>
      </c>
      <c r="BJ58" s="192" t="str">
        <f>'RINCIAN PROG TAHUNAN'!Z43</f>
        <v/>
      </c>
      <c r="BK58" s="192" t="str">
        <f>'RINCIAN PROG TAHUNAN'!AA43</f>
        <v/>
      </c>
      <c r="BL58" s="191" t="str">
        <f>'RINCIAN PROG TAHUNAN'!AB43</f>
        <v/>
      </c>
      <c r="BM58" s="192" t="str">
        <f>'RINCIAN PROG TAHUNAN'!AC43</f>
        <v/>
      </c>
      <c r="BN58" s="197"/>
      <c r="BO58" s="191" t="str">
        <f t="shared" si="36"/>
        <v/>
      </c>
      <c r="BP58" s="192" t="str">
        <f t="shared" si="37"/>
        <v/>
      </c>
      <c r="BQ58" s="191" t="str">
        <f t="shared" si="38"/>
        <v/>
      </c>
      <c r="BR58" s="191" t="str">
        <f t="shared" si="39"/>
        <v/>
      </c>
      <c r="BS58" s="191"/>
      <c r="BT58" s="191"/>
      <c r="BU58" s="191"/>
      <c r="BV58" s="191"/>
      <c r="BW58" s="191"/>
      <c r="BX58" s="191"/>
      <c r="BY58" s="191"/>
      <c r="BZ58" s="191"/>
      <c r="CA58" s="197"/>
      <c r="CB58" s="197"/>
      <c r="CC58" s="197"/>
      <c r="CD58" s="197"/>
      <c r="CE58" s="197"/>
      <c r="CF58" s="197"/>
      <c r="CG58" s="197"/>
      <c r="CH58" s="197"/>
      <c r="CI58" s="197"/>
      <c r="CJ58" s="197"/>
      <c r="CK58" s="197"/>
      <c r="CL58" s="197"/>
      <c r="CM58" s="197"/>
      <c r="CN58" s="197"/>
    </row>
    <row r="59" spans="3:92" x14ac:dyDescent="0.2">
      <c r="AY59" s="191" t="str">
        <f>'RINCIAN PROG TAHUNAN'!Q44</f>
        <v/>
      </c>
      <c r="AZ59" s="191" t="str">
        <f>'RINCIAN PROG TAHUNAN'!R44</f>
        <v/>
      </c>
      <c r="BA59" s="192" t="str">
        <f>'RINCIAN PROG TAHUNAN'!S44</f>
        <v/>
      </c>
      <c r="BB59" s="191" t="str">
        <f>'RINCIAN PROG TAHUNAN'!T44</f>
        <v/>
      </c>
      <c r="BC59" s="192" t="str">
        <f>'RINCIAN PROG TAHUNAN'!U44</f>
        <v/>
      </c>
      <c r="BI59" s="191" t="str">
        <f>'RINCIAN PROG TAHUNAN'!Y44</f>
        <v/>
      </c>
      <c r="BJ59" s="192" t="str">
        <f>'RINCIAN PROG TAHUNAN'!Z44</f>
        <v/>
      </c>
      <c r="BK59" s="192" t="str">
        <f>'RINCIAN PROG TAHUNAN'!AA44</f>
        <v/>
      </c>
      <c r="BL59" s="191" t="str">
        <f>'RINCIAN PROG TAHUNAN'!AB44</f>
        <v/>
      </c>
      <c r="BM59" s="192" t="str">
        <f>'RINCIAN PROG TAHUNAN'!AC44</f>
        <v/>
      </c>
      <c r="BN59" s="197"/>
      <c r="BO59" s="191" t="str">
        <f t="shared" si="36"/>
        <v/>
      </c>
      <c r="BP59" s="192" t="str">
        <f t="shared" si="37"/>
        <v/>
      </c>
      <c r="BQ59" s="191" t="str">
        <f t="shared" si="38"/>
        <v/>
      </c>
      <c r="BR59" s="191" t="str">
        <f t="shared" si="39"/>
        <v/>
      </c>
      <c r="BS59" s="191"/>
      <c r="BT59" s="191"/>
      <c r="BU59" s="191"/>
      <c r="BV59" s="191"/>
      <c r="BW59" s="191"/>
      <c r="BX59" s="191"/>
      <c r="BY59" s="191"/>
      <c r="BZ59" s="191"/>
      <c r="CA59" s="197"/>
      <c r="CB59" s="197"/>
      <c r="CC59" s="197"/>
      <c r="CD59" s="197"/>
      <c r="CE59" s="197"/>
      <c r="CF59" s="197"/>
      <c r="CG59" s="197"/>
      <c r="CH59" s="197"/>
      <c r="CI59" s="197"/>
      <c r="CJ59" s="197"/>
      <c r="CK59" s="197"/>
      <c r="CL59" s="197"/>
      <c r="CM59" s="197"/>
      <c r="CN59" s="197"/>
    </row>
    <row r="60" spans="3:92" x14ac:dyDescent="0.2">
      <c r="AY60" s="191" t="str">
        <f>'RINCIAN PROG TAHUNAN'!Q45</f>
        <v/>
      </c>
      <c r="AZ60" s="191" t="str">
        <f>'RINCIAN PROG TAHUNAN'!R45</f>
        <v/>
      </c>
      <c r="BA60" s="192" t="str">
        <f>'RINCIAN PROG TAHUNAN'!S45</f>
        <v/>
      </c>
      <c r="BB60" s="191" t="str">
        <f>'RINCIAN PROG TAHUNAN'!T45</f>
        <v/>
      </c>
      <c r="BC60" s="192" t="str">
        <f>'RINCIAN PROG TAHUNAN'!U45</f>
        <v/>
      </c>
      <c r="BI60" s="191" t="str">
        <f>'RINCIAN PROG TAHUNAN'!Y45</f>
        <v/>
      </c>
      <c r="BJ60" s="192" t="str">
        <f>'RINCIAN PROG TAHUNAN'!Z45</f>
        <v/>
      </c>
      <c r="BK60" s="192" t="str">
        <f>'RINCIAN PROG TAHUNAN'!AA45</f>
        <v/>
      </c>
      <c r="BL60" s="191" t="str">
        <f>'RINCIAN PROG TAHUNAN'!AB45</f>
        <v/>
      </c>
      <c r="BM60" s="192" t="str">
        <f>'RINCIAN PROG TAHUNAN'!AC45</f>
        <v/>
      </c>
      <c r="BN60" s="197"/>
      <c r="BO60" s="191" t="str">
        <f t="shared" si="36"/>
        <v/>
      </c>
      <c r="BP60" s="192" t="str">
        <f t="shared" si="37"/>
        <v/>
      </c>
      <c r="BQ60" s="191" t="str">
        <f t="shared" si="38"/>
        <v/>
      </c>
      <c r="BR60" s="191" t="str">
        <f t="shared" si="39"/>
        <v/>
      </c>
      <c r="BS60" s="191"/>
      <c r="BT60" s="191"/>
      <c r="BU60" s="191"/>
      <c r="BV60" s="191"/>
      <c r="BW60" s="191"/>
      <c r="BX60" s="191"/>
      <c r="BY60" s="191"/>
      <c r="BZ60" s="191"/>
      <c r="CA60" s="197"/>
      <c r="CB60" s="197"/>
      <c r="CC60" s="197"/>
      <c r="CD60" s="197"/>
      <c r="CE60" s="197"/>
      <c r="CF60" s="197"/>
      <c r="CG60" s="197"/>
      <c r="CH60" s="197"/>
      <c r="CI60" s="197"/>
      <c r="CJ60" s="197"/>
      <c r="CK60" s="197"/>
      <c r="CL60" s="197"/>
      <c r="CM60" s="197"/>
      <c r="CN60" s="197"/>
    </row>
    <row r="61" spans="3:92" x14ac:dyDescent="0.2">
      <c r="BN61" s="188"/>
      <c r="BO61" s="188"/>
      <c r="BP61" s="188"/>
    </row>
  </sheetData>
  <mergeCells count="26">
    <mergeCell ref="B2:AL2"/>
    <mergeCell ref="BU15:BZ15"/>
    <mergeCell ref="C49:E49"/>
    <mergeCell ref="G49:H49"/>
    <mergeCell ref="F12:AK12"/>
    <mergeCell ref="C14:D17"/>
    <mergeCell ref="X16:AB16"/>
    <mergeCell ref="AC16:AG16"/>
    <mergeCell ref="AH16:AL16"/>
    <mergeCell ref="H14:H15"/>
    <mergeCell ref="H16:H17"/>
    <mergeCell ref="G14:G17"/>
    <mergeCell ref="S16:W16"/>
    <mergeCell ref="BO15:BT15"/>
    <mergeCell ref="I15:M15"/>
    <mergeCell ref="N15:R15"/>
    <mergeCell ref="B14:B17"/>
    <mergeCell ref="E14:F17"/>
    <mergeCell ref="I16:M16"/>
    <mergeCell ref="N16:R16"/>
    <mergeCell ref="F11:AL11"/>
    <mergeCell ref="S15:W15"/>
    <mergeCell ref="X15:AB15"/>
    <mergeCell ref="AC15:AG15"/>
    <mergeCell ref="AH15:AL15"/>
    <mergeCell ref="I14:AL14"/>
  </mergeCells>
  <conditionalFormatting sqref="H13 E13:F13">
    <cfRule type="expression" dxfId="3" priority="1" stopIfTrue="1">
      <formula>NOT(ISERROR(SEARCH("",$F13)))</formula>
    </cfRule>
    <cfRule type="expression" dxfId="2" priority="2" stopIfTrue="1">
      <formula>NOT(ISERROR(SEARCH("",$D13)))</formula>
    </cfRule>
  </conditionalFormatting>
  <printOptions horizontalCentered="1"/>
  <pageMargins left="0.42" right="0.7" top="0.75" bottom="0.75" header="0.3" footer="0.3"/>
  <pageSetup paperSize="9" scale="78" orientation="landscape" horizontalDpi="4294967293" r:id="rId1"/>
  <colBreaks count="1" manualBreakCount="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CN52"/>
  <sheetViews>
    <sheetView showGridLines="0" showRowColHeaders="0" zoomScaleNormal="100" workbookViewId="0">
      <selection activeCell="D8" sqref="D8"/>
    </sheetView>
  </sheetViews>
  <sheetFormatPr defaultColWidth="0" defaultRowHeight="12.75" x14ac:dyDescent="0.2"/>
  <cols>
    <col min="1" max="1" width="10" customWidth="1"/>
    <col min="2" max="3" width="4.85546875" customWidth="1"/>
    <col min="4" max="4" width="31" customWidth="1"/>
    <col min="5" max="5" width="4.85546875" customWidth="1"/>
    <col min="6" max="6" width="31" customWidth="1"/>
    <col min="7" max="7" width="9.7109375" customWidth="1"/>
    <col min="8" max="8" width="13.85546875" customWidth="1"/>
    <col min="9" max="37" width="2.42578125" customWidth="1"/>
    <col min="38" max="38" width="2.42578125" style="244" customWidth="1"/>
    <col min="39" max="39" width="3.28515625" style="188" customWidth="1"/>
    <col min="40" max="47" width="3.28515625" style="188" hidden="1" customWidth="1"/>
    <col min="48" max="50" width="5.140625" style="191" hidden="1" customWidth="1"/>
    <col min="51" max="52" width="4.5703125" style="191" hidden="1" customWidth="1"/>
    <col min="53" max="53" width="4.5703125" style="192" hidden="1" customWidth="1"/>
    <col min="54" max="54" width="4.5703125" style="191" hidden="1" customWidth="1"/>
    <col min="55" max="55" width="4.5703125" style="192" hidden="1" customWidth="1"/>
    <col min="56" max="61" width="4.5703125" style="191" hidden="1" customWidth="1"/>
    <col min="62" max="62" width="4.5703125" style="189" hidden="1" customWidth="1"/>
    <col min="63" max="66" width="4.5703125" style="247" hidden="1" customWidth="1"/>
    <col min="67" max="67" width="7.28515625" style="247" hidden="1" customWidth="1"/>
    <col min="68" max="68" width="6.7109375" style="247" hidden="1" customWidth="1"/>
    <col min="69" max="71" width="6.7109375" style="193" hidden="1" customWidth="1"/>
    <col min="72" max="72" width="4.85546875" style="193" hidden="1" customWidth="1"/>
    <col min="73" max="78" width="5.7109375" style="193" hidden="1" customWidth="1"/>
    <col min="79" max="16384" width="9.140625" style="188" hidden="1"/>
  </cols>
  <sheetData>
    <row r="2" spans="1:78" ht="22.5" customHeight="1" x14ac:dyDescent="0.2">
      <c r="B2" s="438" t="s">
        <v>131</v>
      </c>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row>
    <row r="4" spans="1:78" ht="15" x14ac:dyDescent="0.2">
      <c r="A4" s="168" t="s">
        <v>189</v>
      </c>
      <c r="C4" s="245" t="s">
        <v>2</v>
      </c>
      <c r="E4" s="153" t="s">
        <v>7</v>
      </c>
      <c r="F4" s="232" t="str">
        <f>IF('DATA AWAL'!$D$4="","",'DATA AWAL'!$D$4)</f>
        <v>SMAN 2 PURWOKERTO</v>
      </c>
      <c r="G4" s="188"/>
      <c r="H4" s="232"/>
      <c r="I4" s="164"/>
      <c r="J4" s="164"/>
      <c r="K4" s="164"/>
      <c r="L4" s="164"/>
      <c r="M4" s="164"/>
      <c r="N4" s="164"/>
      <c r="O4" s="164"/>
      <c r="P4" s="164"/>
      <c r="Q4" s="164"/>
      <c r="R4" s="164"/>
      <c r="S4" s="164"/>
      <c r="T4" s="164"/>
      <c r="U4" s="164"/>
      <c r="V4" s="164"/>
      <c r="W4" s="164"/>
      <c r="X4" s="164"/>
      <c r="Y4" s="164"/>
      <c r="Z4" s="164"/>
      <c r="AA4" s="164"/>
      <c r="AB4" s="164"/>
    </row>
    <row r="5" spans="1:78" ht="15" x14ac:dyDescent="0.2">
      <c r="C5" s="245" t="s">
        <v>5</v>
      </c>
      <c r="E5" s="153" t="s">
        <v>7</v>
      </c>
      <c r="F5" s="232" t="str">
        <f>IF('DATA AWAL'!$D$5="","",'DATA AWAL'!$D$5)</f>
        <v>LANGGENG HADI P.</v>
      </c>
      <c r="G5" s="188"/>
      <c r="H5" s="232"/>
      <c r="I5" s="164"/>
      <c r="J5" s="164"/>
    </row>
    <row r="6" spans="1:78" ht="15" x14ac:dyDescent="0.2">
      <c r="C6" s="245" t="s">
        <v>6</v>
      </c>
      <c r="E6" s="153" t="s">
        <v>7</v>
      </c>
      <c r="F6" s="232" t="str">
        <f>IF('DATA AWAL'!$D$6="","",'DATA AWAL'!$D$6)</f>
        <v>196906281992031006</v>
      </c>
      <c r="G6" s="188"/>
      <c r="H6" s="232"/>
      <c r="I6" s="164"/>
      <c r="J6" s="164"/>
    </row>
    <row r="7" spans="1:78" ht="15" x14ac:dyDescent="0.2">
      <c r="C7" s="245" t="s">
        <v>3</v>
      </c>
      <c r="E7" s="153" t="s">
        <v>7</v>
      </c>
      <c r="F7" s="232" t="str">
        <f>IF('DATA AWAL'!$D$7="","",'DATA AWAL'!$D$7)</f>
        <v>Antropologi</v>
      </c>
      <c r="G7" s="188"/>
      <c r="H7" s="232"/>
      <c r="I7" s="164"/>
      <c r="J7" s="164"/>
      <c r="K7" s="164"/>
      <c r="L7" s="164"/>
      <c r="M7" s="164"/>
      <c r="N7" s="164"/>
      <c r="O7" s="164"/>
      <c r="P7" s="164"/>
      <c r="Q7" s="164"/>
      <c r="R7" s="164"/>
      <c r="S7" s="164"/>
      <c r="T7" s="164"/>
      <c r="U7" s="164"/>
      <c r="V7" s="164"/>
      <c r="W7" s="164"/>
      <c r="X7" s="164"/>
      <c r="Y7" s="164"/>
      <c r="Z7" s="164"/>
    </row>
    <row r="8" spans="1:78" ht="15" x14ac:dyDescent="0.2">
      <c r="C8" s="245" t="s">
        <v>14</v>
      </c>
      <c r="E8" s="153" t="s">
        <v>7</v>
      </c>
      <c r="F8" s="232" t="str">
        <f>IF('DATA AWAL'!$D$8="","",'DATA AWAL'!$D$8)</f>
        <v>XI</v>
      </c>
      <c r="G8" s="188"/>
      <c r="H8" s="232"/>
      <c r="I8" s="164"/>
      <c r="J8" s="164"/>
    </row>
    <row r="9" spans="1:78" ht="15" x14ac:dyDescent="0.2">
      <c r="C9" s="245" t="s">
        <v>13</v>
      </c>
      <c r="E9" s="153" t="s">
        <v>7</v>
      </c>
      <c r="F9" s="232" t="str">
        <f>IF('DATA AWAL'!$D$9="","",'DATA AWAL'!$D$9)</f>
        <v>BAHASA</v>
      </c>
      <c r="G9" s="188"/>
      <c r="H9" s="232"/>
      <c r="I9" s="164"/>
      <c r="J9" s="164"/>
      <c r="BI9" s="191" t="s">
        <v>55</v>
      </c>
    </row>
    <row r="10" spans="1:78" ht="15" x14ac:dyDescent="0.2">
      <c r="C10" s="245" t="s">
        <v>4</v>
      </c>
      <c r="D10" s="2"/>
      <c r="E10" s="153" t="s">
        <v>7</v>
      </c>
      <c r="F10" s="232" t="str">
        <f>IF('DATA AWAL'!$D$10="","",'DATA AWAL'!$D$10)</f>
        <v>2017-2018</v>
      </c>
      <c r="G10" s="188"/>
      <c r="H10" s="232"/>
      <c r="I10" s="164"/>
      <c r="J10" s="164"/>
    </row>
    <row r="11" spans="1:78" ht="66.75" customHeight="1" x14ac:dyDescent="0.2">
      <c r="C11" s="231" t="s">
        <v>182</v>
      </c>
      <c r="D11" s="2"/>
      <c r="E11" s="282" t="s">
        <v>7</v>
      </c>
      <c r="F11" s="434" t="str">
        <f>'RINCIAN PROG TAHUNAN'!F11</f>
        <v>3. memahami, menerapkan, dan menganalisis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v>
      </c>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row>
    <row r="12" spans="1:78" ht="51" customHeight="1" x14ac:dyDescent="0.2">
      <c r="C12" s="231" t="s">
        <v>182</v>
      </c>
      <c r="D12" s="2"/>
      <c r="E12" s="282" t="s">
        <v>7</v>
      </c>
      <c r="F12" s="434" t="str">
        <f>'RINCIAN PROG TAHUNAN'!F12</f>
        <v>4. mengolah, menalar, dan menyaji dalam ranah konkret dan ranah abstrak terkait dengan pengembangan dari yang dipelajarinya di sekolah secara mandiri, bertindak secara efektif dan kreatif, serta mampu menggunakan metode sesuai kaidah keilmuan</v>
      </c>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row>
    <row r="14" spans="1:78" ht="14.25" customHeight="1" x14ac:dyDescent="0.2">
      <c r="B14" s="422" t="s">
        <v>8</v>
      </c>
      <c r="C14" s="441" t="s">
        <v>118</v>
      </c>
      <c r="D14" s="426"/>
      <c r="E14" s="425" t="s">
        <v>119</v>
      </c>
      <c r="F14" s="426"/>
      <c r="G14" s="422" t="s">
        <v>169</v>
      </c>
      <c r="H14" s="422" t="s">
        <v>168</v>
      </c>
      <c r="I14" s="437" t="s">
        <v>9</v>
      </c>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37"/>
      <c r="AK14" s="437"/>
      <c r="AL14" s="437"/>
      <c r="AM14" s="194"/>
      <c r="AN14" s="194"/>
      <c r="AO14" s="194"/>
      <c r="AP14" s="194"/>
      <c r="AQ14" s="194"/>
      <c r="AR14" s="194"/>
      <c r="AS14" s="194"/>
      <c r="AT14" s="194"/>
      <c r="AU14" s="194"/>
    </row>
    <row r="15" spans="1:78" ht="14.25" customHeight="1" x14ac:dyDescent="0.2">
      <c r="B15" s="423"/>
      <c r="C15" s="442"/>
      <c r="D15" s="428"/>
      <c r="E15" s="427"/>
      <c r="F15" s="428"/>
      <c r="G15" s="423"/>
      <c r="H15" s="423"/>
      <c r="I15" s="435" t="str">
        <f>DATA!R9</f>
        <v>Jan 2018</v>
      </c>
      <c r="J15" s="435"/>
      <c r="K15" s="435"/>
      <c r="L15" s="435"/>
      <c r="M15" s="435"/>
      <c r="N15" s="435" t="str">
        <f>DATA!T9</f>
        <v>Feb 2018</v>
      </c>
      <c r="O15" s="435"/>
      <c r="P15" s="435"/>
      <c r="Q15" s="435"/>
      <c r="R15" s="435"/>
      <c r="S15" s="435" t="str">
        <f>DATA!V9</f>
        <v>Mar 2018</v>
      </c>
      <c r="T15" s="435"/>
      <c r="U15" s="435"/>
      <c r="V15" s="435"/>
      <c r="W15" s="435"/>
      <c r="X15" s="435" t="str">
        <f>DATA!X9</f>
        <v>Apr 2018</v>
      </c>
      <c r="Y15" s="435"/>
      <c r="Z15" s="435"/>
      <c r="AA15" s="435"/>
      <c r="AB15" s="435"/>
      <c r="AC15" s="435" t="str">
        <f>DATA!Z9</f>
        <v>Mei 2018</v>
      </c>
      <c r="AD15" s="435"/>
      <c r="AE15" s="435"/>
      <c r="AF15" s="435"/>
      <c r="AG15" s="435"/>
      <c r="AH15" s="436" t="str">
        <f>DATA!AB9</f>
        <v>Jun 2018</v>
      </c>
      <c r="AI15" s="436"/>
      <c r="AJ15" s="436"/>
      <c r="AK15" s="436"/>
      <c r="AL15" s="436"/>
      <c r="AM15" s="195"/>
      <c r="AN15" s="195"/>
      <c r="AO15" s="195"/>
      <c r="AP15" s="195"/>
      <c r="AQ15" s="195"/>
      <c r="AR15" s="195"/>
      <c r="AS15" s="195"/>
      <c r="AT15" s="195"/>
      <c r="AU15" s="195"/>
      <c r="AY15" s="197" t="s">
        <v>126</v>
      </c>
      <c r="AZ15" s="197"/>
      <c r="BA15" s="197"/>
      <c r="BB15" s="197"/>
      <c r="BC15" s="197"/>
      <c r="BD15" s="197"/>
      <c r="BG15" s="198"/>
      <c r="BH15" s="198"/>
      <c r="BI15" s="198" t="s">
        <v>127</v>
      </c>
      <c r="BJ15" s="198"/>
      <c r="BK15" s="198"/>
      <c r="BL15" s="198"/>
      <c r="BM15" s="198"/>
      <c r="BN15" s="198"/>
      <c r="BO15" s="439" t="s">
        <v>128</v>
      </c>
      <c r="BP15" s="439"/>
      <c r="BQ15" s="439"/>
      <c r="BR15" s="439"/>
      <c r="BS15" s="439"/>
      <c r="BT15" s="439"/>
      <c r="BU15" s="439" t="s">
        <v>128</v>
      </c>
      <c r="BV15" s="439"/>
      <c r="BW15" s="439"/>
      <c r="BX15" s="439"/>
      <c r="BY15" s="439"/>
      <c r="BZ15" s="439"/>
    </row>
    <row r="16" spans="1:78" ht="14.25" customHeight="1" x14ac:dyDescent="0.2">
      <c r="B16" s="423"/>
      <c r="C16" s="442"/>
      <c r="D16" s="428"/>
      <c r="E16" s="427"/>
      <c r="F16" s="428"/>
      <c r="G16" s="423"/>
      <c r="H16" s="423" t="s">
        <v>171</v>
      </c>
      <c r="I16" s="431">
        <f>'MINGGU EFFEKTIF'!G29</f>
        <v>4</v>
      </c>
      <c r="J16" s="432"/>
      <c r="K16" s="432"/>
      <c r="L16" s="432"/>
      <c r="M16" s="433"/>
      <c r="N16" s="431">
        <f>'MINGGU EFFEKTIF'!G30</f>
        <v>4</v>
      </c>
      <c r="O16" s="432"/>
      <c r="P16" s="432"/>
      <c r="Q16" s="432"/>
      <c r="R16" s="433"/>
      <c r="S16" s="431">
        <f>'MINGGU EFFEKTIF'!G31</f>
        <v>5</v>
      </c>
      <c r="T16" s="432"/>
      <c r="U16" s="432"/>
      <c r="V16" s="432"/>
      <c r="W16" s="433"/>
      <c r="X16" s="431">
        <f>'MINGGU EFFEKTIF'!G32</f>
        <v>4</v>
      </c>
      <c r="Y16" s="432"/>
      <c r="Z16" s="432"/>
      <c r="AA16" s="432"/>
      <c r="AB16" s="433"/>
      <c r="AC16" s="431">
        <f>'MINGGU EFFEKTIF'!G33</f>
        <v>4</v>
      </c>
      <c r="AD16" s="432"/>
      <c r="AE16" s="432"/>
      <c r="AF16" s="432"/>
      <c r="AG16" s="433"/>
      <c r="AH16" s="444">
        <f>'MINGGU EFFEKTIF'!G34</f>
        <v>5</v>
      </c>
      <c r="AI16" s="445"/>
      <c r="AJ16" s="445"/>
      <c r="AK16" s="445"/>
      <c r="AL16" s="446"/>
      <c r="AM16" s="195"/>
      <c r="AN16" s="195"/>
      <c r="AO16" s="195"/>
      <c r="AP16" s="195"/>
      <c r="AQ16" s="195"/>
      <c r="AR16" s="195"/>
      <c r="AS16" s="195"/>
      <c r="AT16" s="195"/>
      <c r="AU16" s="195"/>
      <c r="BA16" s="191"/>
      <c r="BC16" s="191"/>
      <c r="BJ16" s="247"/>
      <c r="BQ16" s="247"/>
      <c r="BR16" s="247"/>
      <c r="BS16" s="247"/>
      <c r="BT16" s="247"/>
      <c r="BU16" s="247"/>
      <c r="BV16" s="247"/>
      <c r="BW16" s="247"/>
      <c r="BX16" s="247"/>
    </row>
    <row r="17" spans="2:92" ht="14.25" customHeight="1" x14ac:dyDescent="0.2">
      <c r="B17" s="424"/>
      <c r="C17" s="443"/>
      <c r="D17" s="430"/>
      <c r="E17" s="429"/>
      <c r="F17" s="430"/>
      <c r="G17" s="424"/>
      <c r="H17" s="424"/>
      <c r="I17" s="7">
        <v>1</v>
      </c>
      <c r="J17" s="7">
        <v>2</v>
      </c>
      <c r="K17" s="7">
        <v>3</v>
      </c>
      <c r="L17" s="7">
        <v>4</v>
      </c>
      <c r="M17" s="7">
        <v>5</v>
      </c>
      <c r="N17" s="7">
        <v>1</v>
      </c>
      <c r="O17" s="7">
        <v>2</v>
      </c>
      <c r="P17" s="7">
        <v>3</v>
      </c>
      <c r="Q17" s="7">
        <v>4</v>
      </c>
      <c r="R17" s="7">
        <v>5</v>
      </c>
      <c r="S17" s="7">
        <v>1</v>
      </c>
      <c r="T17" s="7">
        <v>2</v>
      </c>
      <c r="U17" s="7">
        <v>3</v>
      </c>
      <c r="V17" s="7">
        <v>4</v>
      </c>
      <c r="W17" s="7">
        <v>5</v>
      </c>
      <c r="X17" s="7">
        <v>1</v>
      </c>
      <c r="Y17" s="7">
        <v>2</v>
      </c>
      <c r="Z17" s="7">
        <v>3</v>
      </c>
      <c r="AA17" s="7">
        <v>4</v>
      </c>
      <c r="AB17" s="7">
        <v>5</v>
      </c>
      <c r="AC17" s="7">
        <v>1</v>
      </c>
      <c r="AD17" s="7">
        <v>2</v>
      </c>
      <c r="AE17" s="7">
        <v>3</v>
      </c>
      <c r="AF17" s="7">
        <v>4</v>
      </c>
      <c r="AG17" s="7">
        <v>5</v>
      </c>
      <c r="AH17" s="7">
        <v>1</v>
      </c>
      <c r="AI17" s="7">
        <v>2</v>
      </c>
      <c r="AJ17" s="7">
        <v>3</v>
      </c>
      <c r="AK17" s="7">
        <v>4</v>
      </c>
      <c r="AL17" s="7">
        <v>5</v>
      </c>
      <c r="AM17" s="196"/>
      <c r="AN17" s="196"/>
      <c r="AO17" s="196"/>
      <c r="AP17" s="196"/>
      <c r="AQ17" s="196"/>
      <c r="AR17" s="196"/>
      <c r="AS17" s="196"/>
      <c r="AT17" s="196"/>
      <c r="AU17" s="196"/>
    </row>
    <row r="18" spans="2:92" ht="66.75" customHeight="1" x14ac:dyDescent="0.2">
      <c r="B18" s="218" t="str">
        <f>IF(F7="",F7,"1")</f>
        <v>1</v>
      </c>
      <c r="C18" s="180" t="str">
        <f>BV18</f>
        <v>3.1</v>
      </c>
      <c r="D18" s="181" t="str">
        <f>BW18</f>
        <v>menggunakan pengetahuan dasar metode etnografi dalam mendeskripsikan institusi-institusi sosial (antara lain: sistem kekerabatan, sistem religi, sistem politik, sistem mata pencaharian hidup, bahasa, kesenian) dalam suatu kelompok etnik tertentu di Indonesia</v>
      </c>
      <c r="E18" s="180" t="str">
        <f>BX18</f>
        <v>4.1</v>
      </c>
      <c r="F18" s="181" t="str">
        <f>BY18</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G18" s="186">
        <f>BZ18</f>
        <v>3</v>
      </c>
      <c r="H18" s="229" t="s">
        <v>175</v>
      </c>
      <c r="I18" s="226"/>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199"/>
      <c r="AN18" s="199"/>
      <c r="AO18" s="199"/>
      <c r="AP18" s="199"/>
      <c r="AQ18" s="199"/>
      <c r="AR18" s="199"/>
      <c r="AS18" s="199"/>
      <c r="AT18" s="199"/>
      <c r="AU18" s="199"/>
      <c r="AV18" s="191">
        <f t="shared" ref="AV18:AV36" si="0">IFERROR(SMALL($AW$18:$AW$41,ROW(1:1)),"")</f>
        <v>1.0001</v>
      </c>
      <c r="AW18" s="191">
        <f>IFERROR(AY18+(AX18/10000),"")</f>
        <v>1.0001</v>
      </c>
      <c r="AX18" s="191">
        <v>1</v>
      </c>
      <c r="AY18" s="191" t="str">
        <f>'RINCIAN PROG TAHUNAN'!Q16</f>
        <v>1</v>
      </c>
      <c r="AZ18" s="191" t="str">
        <f>'RINCIAN PROG TAHUNAN'!R16</f>
        <v>3.1</v>
      </c>
      <c r="BA18" s="192" t="str">
        <f>'RINCIAN PROG TAHUNAN'!S16</f>
        <v>menggunakan pengetahuan dasar metode etnografi dalam mendeskripsikan institusi-institusi sosial (antara lain: sistem kekerabatan, sistem religi, sistem politik, sistem mata pencaharian hidup, bahasa, kesenian) dalam suatu kelompok etnik tertentu di Indonesia</v>
      </c>
      <c r="BB18" s="191" t="str">
        <f>'RINCIAN PROG TAHUNAN'!T16</f>
        <v>4.1</v>
      </c>
      <c r="BC18" s="192" t="str">
        <f>'RINCIAN PROG TAHUNAN'!U16</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BD18" s="191">
        <f>'RINCIAN PROG TAHUNAN'!V16</f>
        <v>1</v>
      </c>
      <c r="BF18" s="191">
        <f t="shared" ref="BF18:BF36" si="1">IFERROR(SMALL($BG$18:$BG$41,ROW(1:1)),"")</f>
        <v>1.0001</v>
      </c>
      <c r="BG18" s="191">
        <f>IFERROR(BI18+(AX18/10000),"")</f>
        <v>1.0001</v>
      </c>
      <c r="BI18" s="191" t="str">
        <f>'RINCIAN PROG TAHUNAN'!Y16</f>
        <v>1</v>
      </c>
      <c r="BJ18" s="192" t="str">
        <f>'RINCIAN PROG TAHUNAN'!Z16</f>
        <v>3.1</v>
      </c>
      <c r="BK18" s="192" t="str">
        <f>'RINCIAN PROG TAHUNAN'!AA16</f>
        <v>menggunakan pengetahuan dasar metode etnografi dalam mendeskripsikan institusi-institusi sosial (antara lain: sistem kekerabatan, sistem religi, sistem politik, sistem mata pencaharian hidup, bahasa, kesenian) dalam suatu kelompok etnik tertentu di Indonesia</v>
      </c>
      <c r="BL18" s="191" t="str">
        <f>'RINCIAN PROG TAHUNAN'!AB16</f>
        <v>4.1</v>
      </c>
      <c r="BM18" s="192" t="str">
        <f>'RINCIAN PROG TAHUNAN'!AC16</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BN18" s="191">
        <f>'RINCIAN PROG TAHUNAN'!AD16</f>
        <v>3</v>
      </c>
      <c r="BO18" s="191" t="str">
        <f t="shared" ref="BO18:BO36" si="2">IF(AV18="","",VLOOKUP(AV18,$AW$18:$BD$41,3,FALSE))</f>
        <v>1</v>
      </c>
      <c r="BP18" s="192" t="str">
        <f t="shared" ref="BP18:BP36" si="3">IF(AV18="","",VLOOKUP(AV18,$AW$18:$BD$41,4,FALSE))</f>
        <v>3.1</v>
      </c>
      <c r="BQ18" s="192" t="str">
        <f t="shared" ref="BQ18:BQ36" si="4">IF(AV18="","",VLOOKUP(AV18,$AW$18:$BD$41,5,FALSE))</f>
        <v>menggunakan pengetahuan dasar metode etnografi dalam mendeskripsikan institusi-institusi sosial (antara lain: sistem kekerabatan, sistem religi, sistem politik, sistem mata pencaharian hidup, bahasa, kesenian) dalam suatu kelompok etnik tertentu di Indonesia</v>
      </c>
      <c r="BR18" s="191" t="str">
        <f t="shared" ref="BR18:BR36" si="5">IF(AV18="","",VLOOKUP(AV18,$AW$18:$BD$41,6,FALSE))</f>
        <v>4.1</v>
      </c>
      <c r="BS18" s="192" t="str">
        <f t="shared" ref="BS18:BS36" si="6">IF(AV18="","",VLOOKUP(AV18,$AW$18:$BD$41,7,FALSE))</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BT18" s="191">
        <f t="shared" ref="BT18:BT36" si="7">IF(AV18="","",VLOOKUP(AV18,$AW$18:$BD$41,8,FALSE))</f>
        <v>1</v>
      </c>
      <c r="BU18" s="191" t="str">
        <f t="shared" ref="BU18:BU36" si="8">IF(BF18="","",VLOOKUP(BF18,$BG$18:$BN$41,3,FALSE))</f>
        <v>1</v>
      </c>
      <c r="BV18" s="191" t="str">
        <f t="shared" ref="BV18:BV36" si="9">IF(BF18="","",VLOOKUP(BF18,$BG$18:$BN$41,4,FALSE))</f>
        <v>3.1</v>
      </c>
      <c r="BW18" s="192" t="str">
        <f t="shared" ref="BW18:BW36" si="10">IF(BF18="","",VLOOKUP(BF18,$BG$18:$BN$41,5,FALSE))</f>
        <v>menggunakan pengetahuan dasar metode etnografi dalam mendeskripsikan institusi-institusi sosial (antara lain: sistem kekerabatan, sistem religi, sistem politik, sistem mata pencaharian hidup, bahasa, kesenian) dalam suatu kelompok etnik tertentu di Indonesia</v>
      </c>
      <c r="BX18" s="191" t="str">
        <f t="shared" ref="BX18:BX36" si="11">IF(BF18="","",VLOOKUP(BF18,$BG$18:$BN$41,6,FALSE))</f>
        <v>4.1</v>
      </c>
      <c r="BY18" s="192" t="str">
        <f t="shared" ref="BY18:BY36" si="12">IF(BF18="","",VLOOKUP(BF18,$BG$18:$BN$41,7,FALSE))</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BZ18" s="191">
        <f t="shared" ref="BZ18:BZ36" si="13">IF(BF18="","",VLOOKUP(BF18,$BG$18:$BN$41,8,FALSE))</f>
        <v>3</v>
      </c>
      <c r="CA18" s="197"/>
      <c r="CB18" s="197"/>
      <c r="CC18" s="197"/>
      <c r="CD18" s="197"/>
      <c r="CE18" s="197"/>
      <c r="CF18" s="197"/>
      <c r="CG18" s="197"/>
      <c r="CH18" s="197"/>
      <c r="CI18" s="197"/>
      <c r="CJ18" s="197"/>
      <c r="CK18" s="197"/>
      <c r="CL18" s="197"/>
      <c r="CM18" s="197"/>
      <c r="CN18" s="197"/>
    </row>
    <row r="19" spans="2:92" ht="66.75" customHeight="1" x14ac:dyDescent="0.2">
      <c r="B19" s="220">
        <f>IF(C18="","",B18+1)</f>
        <v>2</v>
      </c>
      <c r="C19" s="182" t="str">
        <f t="shared" ref="C19:G34" si="14">BV19</f>
        <v>3.2</v>
      </c>
      <c r="D19" s="183" t="str">
        <f t="shared" si="14"/>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E19" s="182" t="str">
        <f t="shared" si="14"/>
        <v>4.2</v>
      </c>
      <c r="F19" s="183" t="str">
        <f t="shared" si="14"/>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G19" s="148">
        <f>BZ19</f>
        <v>4</v>
      </c>
      <c r="H19" s="230" t="s">
        <v>174</v>
      </c>
      <c r="I19" s="227"/>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199"/>
      <c r="AN19" s="199"/>
      <c r="AO19" s="199"/>
      <c r="AP19" s="199"/>
      <c r="AQ19" s="199"/>
      <c r="AR19" s="199"/>
      <c r="AS19" s="199"/>
      <c r="AT19" s="199"/>
      <c r="AU19" s="199"/>
      <c r="AV19" s="191">
        <f t="shared" si="0"/>
        <v>2.0002</v>
      </c>
      <c r="AW19" s="191">
        <f t="shared" ref="AW19:AW36" si="15">IFERROR(AY19+(AX19/10000),"")</f>
        <v>2.0002</v>
      </c>
      <c r="AX19" s="191">
        <v>2</v>
      </c>
      <c r="AY19" s="191">
        <f>'RINCIAN PROG TAHUNAN'!Q17</f>
        <v>2</v>
      </c>
      <c r="AZ19" s="191" t="str">
        <f>'RINCIAN PROG TAHUNAN'!R17</f>
        <v>3.2</v>
      </c>
      <c r="BA19" s="192" t="str">
        <f>'RINCIAN PROG TAHUNAN'!S17</f>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BB19" s="191" t="str">
        <f>'RINCIAN PROG TAHUNAN'!T17</f>
        <v>4.2</v>
      </c>
      <c r="BC19" s="192" t="str">
        <f>'RINCIAN PROG TAHUNAN'!U17</f>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BD19" s="191">
        <f>'RINCIAN PROG TAHUNAN'!V17</f>
        <v>2</v>
      </c>
      <c r="BF19" s="191">
        <f t="shared" si="1"/>
        <v>2.0002</v>
      </c>
      <c r="BG19" s="191">
        <f t="shared" ref="BG19:BG36" si="16">IFERROR(BI19+(AX19/10000),"")</f>
        <v>2.0002</v>
      </c>
      <c r="BI19" s="191">
        <f>'RINCIAN PROG TAHUNAN'!Y17</f>
        <v>2</v>
      </c>
      <c r="BJ19" s="192" t="str">
        <f>'RINCIAN PROG TAHUNAN'!Z17</f>
        <v>3.2</v>
      </c>
      <c r="BK19" s="192" t="str">
        <f>'RINCIAN PROG TAHUNAN'!AA17</f>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BL19" s="191" t="str">
        <f>'RINCIAN PROG TAHUNAN'!AB17</f>
        <v>4.2</v>
      </c>
      <c r="BM19" s="192" t="str">
        <f>'RINCIAN PROG TAHUNAN'!AC17</f>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BN19" s="191">
        <f>'RINCIAN PROG TAHUNAN'!AD17</f>
        <v>4</v>
      </c>
      <c r="BO19" s="191">
        <f t="shared" si="2"/>
        <v>2</v>
      </c>
      <c r="BP19" s="192" t="str">
        <f t="shared" si="3"/>
        <v>3.2</v>
      </c>
      <c r="BQ19" s="192" t="str">
        <f t="shared" si="4"/>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BR19" s="191" t="str">
        <f t="shared" si="5"/>
        <v>4.2</v>
      </c>
      <c r="BS19" s="192" t="str">
        <f t="shared" si="6"/>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BT19" s="191">
        <f t="shared" si="7"/>
        <v>2</v>
      </c>
      <c r="BU19" s="191">
        <f t="shared" si="8"/>
        <v>2</v>
      </c>
      <c r="BV19" s="191" t="str">
        <f t="shared" si="9"/>
        <v>3.2</v>
      </c>
      <c r="BW19" s="192" t="str">
        <f t="shared" si="10"/>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BX19" s="191" t="str">
        <f t="shared" si="11"/>
        <v>4.2</v>
      </c>
      <c r="BY19" s="192" t="str">
        <f t="shared" si="12"/>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BZ19" s="191">
        <f t="shared" si="13"/>
        <v>4</v>
      </c>
      <c r="CA19" s="197"/>
      <c r="CB19" s="197"/>
      <c r="CC19" s="197"/>
      <c r="CD19" s="197"/>
      <c r="CE19" s="197"/>
      <c r="CF19" s="197"/>
      <c r="CG19" s="197"/>
      <c r="CH19" s="197"/>
      <c r="CI19" s="197"/>
      <c r="CJ19" s="197"/>
      <c r="CK19" s="197"/>
      <c r="CL19" s="197"/>
      <c r="CM19" s="197"/>
      <c r="CN19" s="197"/>
    </row>
    <row r="20" spans="2:92" ht="66.75" customHeight="1" x14ac:dyDescent="0.2">
      <c r="B20" s="220">
        <f t="shared" ref="B20:B36" si="17">IF(C19="","",B19+1)</f>
        <v>3</v>
      </c>
      <c r="C20" s="182" t="str">
        <f t="shared" si="14"/>
        <v>3.3</v>
      </c>
      <c r="D20" s="183" t="str">
        <f t="shared" si="14"/>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E20" s="182" t="str">
        <f t="shared" si="14"/>
        <v>4.3</v>
      </c>
      <c r="F20" s="183" t="str">
        <f t="shared" si="14"/>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G20" s="148">
        <f t="shared" si="14"/>
        <v>5</v>
      </c>
      <c r="H20" s="3"/>
      <c r="I20" s="227"/>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199"/>
      <c r="AN20" s="199"/>
      <c r="AO20" s="199"/>
      <c r="AP20" s="199"/>
      <c r="AQ20" s="199"/>
      <c r="AR20" s="199"/>
      <c r="AS20" s="199"/>
      <c r="AT20" s="199"/>
      <c r="AU20" s="199"/>
      <c r="AV20" s="191">
        <f t="shared" si="0"/>
        <v>3.0003000000000002</v>
      </c>
      <c r="AW20" s="191">
        <f t="shared" si="15"/>
        <v>3.0003000000000002</v>
      </c>
      <c r="AX20" s="191">
        <v>3</v>
      </c>
      <c r="AY20" s="191">
        <f>'RINCIAN PROG TAHUNAN'!Q18</f>
        <v>3</v>
      </c>
      <c r="AZ20" s="191" t="str">
        <f>'RINCIAN PROG TAHUNAN'!R18</f>
        <v>3.3</v>
      </c>
      <c r="BA20" s="192" t="str">
        <f>'RINCIAN PROG TAHUNAN'!S18</f>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BB20" s="191" t="str">
        <f>'RINCIAN PROG TAHUNAN'!T18</f>
        <v>4.3</v>
      </c>
      <c r="BC20" s="192" t="str">
        <f>'RINCIAN PROG TAHUNAN'!U18</f>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BD20" s="191">
        <f>'RINCIAN PROG TAHUNAN'!V18</f>
        <v>3</v>
      </c>
      <c r="BF20" s="191">
        <f t="shared" si="1"/>
        <v>3.0003000000000002</v>
      </c>
      <c r="BG20" s="191">
        <f t="shared" si="16"/>
        <v>3.0003000000000002</v>
      </c>
      <c r="BI20" s="191">
        <f>'RINCIAN PROG TAHUNAN'!Y18</f>
        <v>3</v>
      </c>
      <c r="BJ20" s="192" t="str">
        <f>'RINCIAN PROG TAHUNAN'!Z18</f>
        <v>3.3</v>
      </c>
      <c r="BK20" s="192" t="str">
        <f>'RINCIAN PROG TAHUNAN'!AA18</f>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BL20" s="191" t="str">
        <f>'RINCIAN PROG TAHUNAN'!AB18</f>
        <v>4.3</v>
      </c>
      <c r="BM20" s="192" t="str">
        <f>'RINCIAN PROG TAHUNAN'!AC18</f>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BN20" s="191">
        <f>'RINCIAN PROG TAHUNAN'!AD18</f>
        <v>5</v>
      </c>
      <c r="BO20" s="191">
        <f t="shared" si="2"/>
        <v>3</v>
      </c>
      <c r="BP20" s="192" t="str">
        <f t="shared" si="3"/>
        <v>3.3</v>
      </c>
      <c r="BQ20" s="192" t="str">
        <f t="shared" si="4"/>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BR20" s="191" t="str">
        <f t="shared" si="5"/>
        <v>4.3</v>
      </c>
      <c r="BS20" s="192" t="str">
        <f t="shared" si="6"/>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BT20" s="191">
        <f t="shared" si="7"/>
        <v>3</v>
      </c>
      <c r="BU20" s="191">
        <f t="shared" si="8"/>
        <v>3</v>
      </c>
      <c r="BV20" s="191" t="str">
        <f t="shared" si="9"/>
        <v>3.3</v>
      </c>
      <c r="BW20" s="192" t="str">
        <f t="shared" si="10"/>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BX20" s="191" t="str">
        <f t="shared" si="11"/>
        <v>4.3</v>
      </c>
      <c r="BY20" s="192" t="str">
        <f t="shared" si="12"/>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BZ20" s="191">
        <f t="shared" si="13"/>
        <v>5</v>
      </c>
      <c r="CA20" s="197"/>
      <c r="CB20" s="197"/>
      <c r="CC20" s="197"/>
      <c r="CD20" s="197"/>
      <c r="CE20" s="197"/>
      <c r="CF20" s="197"/>
      <c r="CG20" s="197"/>
      <c r="CH20" s="197"/>
      <c r="CI20" s="197"/>
      <c r="CJ20" s="197"/>
      <c r="CK20" s="197"/>
      <c r="CL20" s="197"/>
      <c r="CM20" s="197"/>
      <c r="CN20" s="197"/>
    </row>
    <row r="21" spans="2:92" ht="66.75" customHeight="1" x14ac:dyDescent="0.2">
      <c r="B21" s="220">
        <f t="shared" si="17"/>
        <v>4</v>
      </c>
      <c r="C21" s="182">
        <f t="shared" si="14"/>
        <v>0</v>
      </c>
      <c r="D21" s="183">
        <f t="shared" si="14"/>
        <v>0</v>
      </c>
      <c r="E21" s="182">
        <f t="shared" si="14"/>
        <v>0</v>
      </c>
      <c r="F21" s="183">
        <f t="shared" si="14"/>
        <v>0</v>
      </c>
      <c r="G21" s="148">
        <f t="shared" si="14"/>
        <v>8</v>
      </c>
      <c r="H21" s="3"/>
      <c r="I21" s="227"/>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199"/>
      <c r="AN21" s="199"/>
      <c r="AO21" s="199"/>
      <c r="AP21" s="199"/>
      <c r="AQ21" s="199"/>
      <c r="AR21" s="199"/>
      <c r="AS21" s="199"/>
      <c r="AT21" s="199"/>
      <c r="AU21" s="199"/>
      <c r="AV21" s="191">
        <f t="shared" si="0"/>
        <v>4.0004</v>
      </c>
      <c r="AW21" s="191">
        <f t="shared" si="15"/>
        <v>4.0004</v>
      </c>
      <c r="AX21" s="191">
        <v>4</v>
      </c>
      <c r="AY21" s="191">
        <f>'RINCIAN PROG TAHUNAN'!Q19</f>
        <v>4</v>
      </c>
      <c r="AZ21" s="191" t="str">
        <f>'RINCIAN PROG TAHUNAN'!R19</f>
        <v>3.4</v>
      </c>
      <c r="BA21" s="192" t="str">
        <f>'RINCIAN PROG TAHUNAN'!S19</f>
        <v>mempromosikan nilai-nilai kultural yang disepakati bersama oleh masyarakat Indonesia (misalnya: gotong royong, tolong menolong, kekeluargaan, kemanusiaan, tenggang rasa) sebagai budaya nasional (national culture)</v>
      </c>
      <c r="BB21" s="191" t="str">
        <f>'RINCIAN PROG TAHUNAN'!T19</f>
        <v>4.4</v>
      </c>
      <c r="BC21" s="192" t="str">
        <f>'RINCIAN PROG TAHUNAN'!U19</f>
        <v>membuat program dan berbagai model untuk memprmosikan nilai-nilai kultural yang disepakati bersama oleh masyarakat Indonesia (misalnya: gotong royong, tolong menolong, kekeluargaan, kemanusiaan, tenggang rasa) sebagai budaya nasional (national culture)</v>
      </c>
      <c r="BD21" s="191">
        <f>'RINCIAN PROG TAHUNAN'!V19</f>
        <v>4</v>
      </c>
      <c r="BF21" s="191">
        <f t="shared" si="1"/>
        <v>6.0006000000000004</v>
      </c>
      <c r="BG21" s="191" t="str">
        <f t="shared" si="16"/>
        <v/>
      </c>
      <c r="BI21" s="191" t="str">
        <f>'RINCIAN PROG TAHUNAN'!Y19</f>
        <v/>
      </c>
      <c r="BJ21" s="192" t="str">
        <f>'RINCIAN PROG TAHUNAN'!Z19</f>
        <v/>
      </c>
      <c r="BK21" s="192" t="str">
        <f>'RINCIAN PROG TAHUNAN'!AA19</f>
        <v/>
      </c>
      <c r="BL21" s="191" t="str">
        <f>'RINCIAN PROG TAHUNAN'!AB19</f>
        <v/>
      </c>
      <c r="BM21" s="192" t="str">
        <f>'RINCIAN PROG TAHUNAN'!AC19</f>
        <v/>
      </c>
      <c r="BN21" s="191" t="str">
        <f>'RINCIAN PROG TAHUNAN'!AD19</f>
        <v/>
      </c>
      <c r="BO21" s="191">
        <f t="shared" si="2"/>
        <v>4</v>
      </c>
      <c r="BP21" s="192" t="str">
        <f t="shared" si="3"/>
        <v>3.4</v>
      </c>
      <c r="BQ21" s="192" t="str">
        <f t="shared" si="4"/>
        <v>mempromosikan nilai-nilai kultural yang disepakati bersama oleh masyarakat Indonesia (misalnya: gotong royong, tolong menolong, kekeluargaan, kemanusiaan, tenggang rasa) sebagai budaya nasional (national culture)</v>
      </c>
      <c r="BR21" s="191" t="str">
        <f t="shared" si="5"/>
        <v>4.4</v>
      </c>
      <c r="BS21" s="192" t="str">
        <f t="shared" si="6"/>
        <v>membuat program dan berbagai model untuk memprmosikan nilai-nilai kultural yang disepakati bersama oleh masyarakat Indonesia (misalnya: gotong royong, tolong menolong, kekeluargaan, kemanusiaan, tenggang rasa) sebagai budaya nasional (national culture)</v>
      </c>
      <c r="BT21" s="191">
        <f t="shared" si="7"/>
        <v>4</v>
      </c>
      <c r="BU21" s="191">
        <f t="shared" si="8"/>
        <v>6</v>
      </c>
      <c r="BV21" s="191">
        <f t="shared" si="9"/>
        <v>0</v>
      </c>
      <c r="BW21" s="192">
        <f t="shared" si="10"/>
        <v>0</v>
      </c>
      <c r="BX21" s="191">
        <f t="shared" si="11"/>
        <v>0</v>
      </c>
      <c r="BY21" s="192">
        <f t="shared" si="12"/>
        <v>0</v>
      </c>
      <c r="BZ21" s="191">
        <f t="shared" si="13"/>
        <v>8</v>
      </c>
      <c r="CA21" s="197"/>
      <c r="CB21" s="197"/>
      <c r="CC21" s="197"/>
      <c r="CD21" s="197"/>
      <c r="CE21" s="197"/>
      <c r="CF21" s="197"/>
      <c r="CG21" s="197"/>
      <c r="CH21" s="197"/>
      <c r="CI21" s="197"/>
      <c r="CJ21" s="197"/>
      <c r="CK21" s="197"/>
      <c r="CL21" s="197"/>
      <c r="CM21" s="197"/>
      <c r="CN21" s="197"/>
    </row>
    <row r="22" spans="2:92" ht="66.75" customHeight="1" x14ac:dyDescent="0.2">
      <c r="B22" s="220">
        <f t="shared" si="17"/>
        <v>5</v>
      </c>
      <c r="C22" s="182">
        <f t="shared" si="14"/>
        <v>0</v>
      </c>
      <c r="D22" s="183">
        <f t="shared" si="14"/>
        <v>0</v>
      </c>
      <c r="E22" s="182">
        <f t="shared" si="14"/>
        <v>0</v>
      </c>
      <c r="F22" s="183">
        <f t="shared" si="14"/>
        <v>0</v>
      </c>
      <c r="G22" s="148">
        <f t="shared" si="14"/>
        <v>9</v>
      </c>
      <c r="H22" s="3"/>
      <c r="I22" s="227"/>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199"/>
      <c r="AN22" s="199"/>
      <c r="AO22" s="199"/>
      <c r="AP22" s="199"/>
      <c r="AQ22" s="199"/>
      <c r="AR22" s="199"/>
      <c r="AS22" s="199"/>
      <c r="AT22" s="199"/>
      <c r="AU22" s="199"/>
      <c r="AV22" s="191">
        <f t="shared" si="0"/>
        <v>6.0006000000000004</v>
      </c>
      <c r="AW22" s="191" t="str">
        <f t="shared" si="15"/>
        <v/>
      </c>
      <c r="AX22" s="191">
        <v>5</v>
      </c>
      <c r="AY22" s="191" t="str">
        <f>'RINCIAN PROG TAHUNAN'!Q20</f>
        <v/>
      </c>
      <c r="AZ22" s="191" t="str">
        <f>'RINCIAN PROG TAHUNAN'!R20</f>
        <v/>
      </c>
      <c r="BA22" s="192" t="str">
        <f>'RINCIAN PROG TAHUNAN'!S20</f>
        <v/>
      </c>
      <c r="BB22" s="191" t="str">
        <f>'RINCIAN PROG TAHUNAN'!T20</f>
        <v/>
      </c>
      <c r="BC22" s="192" t="str">
        <f>'RINCIAN PROG TAHUNAN'!U20</f>
        <v/>
      </c>
      <c r="BD22" s="191" t="str">
        <f>'RINCIAN PROG TAHUNAN'!V20</f>
        <v/>
      </c>
      <c r="BF22" s="191">
        <f t="shared" si="1"/>
        <v>7.0007000000000001</v>
      </c>
      <c r="BG22" s="191" t="str">
        <f t="shared" si="16"/>
        <v/>
      </c>
      <c r="BI22" s="191" t="str">
        <f>'RINCIAN PROG TAHUNAN'!Y20</f>
        <v/>
      </c>
      <c r="BJ22" s="192" t="str">
        <f>'RINCIAN PROG TAHUNAN'!Z20</f>
        <v/>
      </c>
      <c r="BK22" s="192" t="str">
        <f>'RINCIAN PROG TAHUNAN'!AA20</f>
        <v/>
      </c>
      <c r="BL22" s="191" t="str">
        <f>'RINCIAN PROG TAHUNAN'!AB20</f>
        <v/>
      </c>
      <c r="BM22" s="192" t="str">
        <f>'RINCIAN PROG TAHUNAN'!AC20</f>
        <v/>
      </c>
      <c r="BN22" s="191" t="str">
        <f>'RINCIAN PROG TAHUNAN'!AD20</f>
        <v/>
      </c>
      <c r="BO22" s="191">
        <f t="shared" si="2"/>
        <v>6</v>
      </c>
      <c r="BP22" s="192">
        <f t="shared" si="3"/>
        <v>0</v>
      </c>
      <c r="BQ22" s="192">
        <f t="shared" si="4"/>
        <v>0</v>
      </c>
      <c r="BR22" s="191">
        <f t="shared" si="5"/>
        <v>0</v>
      </c>
      <c r="BS22" s="192">
        <f t="shared" si="6"/>
        <v>0</v>
      </c>
      <c r="BT22" s="191">
        <f t="shared" si="7"/>
        <v>6</v>
      </c>
      <c r="BU22" s="191">
        <f t="shared" si="8"/>
        <v>7</v>
      </c>
      <c r="BV22" s="191">
        <f t="shared" si="9"/>
        <v>0</v>
      </c>
      <c r="BW22" s="192">
        <f t="shared" si="10"/>
        <v>0</v>
      </c>
      <c r="BX22" s="191">
        <f t="shared" si="11"/>
        <v>0</v>
      </c>
      <c r="BY22" s="192">
        <f t="shared" si="12"/>
        <v>0</v>
      </c>
      <c r="BZ22" s="191">
        <f t="shared" si="13"/>
        <v>9</v>
      </c>
      <c r="CA22" s="197"/>
      <c r="CB22" s="197"/>
      <c r="CC22" s="197"/>
      <c r="CD22" s="197"/>
      <c r="CE22" s="197"/>
      <c r="CF22" s="197"/>
      <c r="CG22" s="197"/>
      <c r="CH22" s="197"/>
      <c r="CI22" s="197"/>
      <c r="CJ22" s="197"/>
      <c r="CK22" s="197"/>
      <c r="CL22" s="197"/>
      <c r="CM22" s="197"/>
      <c r="CN22" s="197"/>
    </row>
    <row r="23" spans="2:92" ht="66.75" customHeight="1" x14ac:dyDescent="0.2">
      <c r="B23" s="220">
        <f t="shared" si="17"/>
        <v>6</v>
      </c>
      <c r="C23" s="182">
        <f t="shared" si="14"/>
        <v>0</v>
      </c>
      <c r="D23" s="183">
        <f t="shared" si="14"/>
        <v>0</v>
      </c>
      <c r="E23" s="182">
        <f t="shared" si="14"/>
        <v>0</v>
      </c>
      <c r="F23" s="183">
        <f t="shared" si="14"/>
        <v>0</v>
      </c>
      <c r="G23" s="148">
        <f t="shared" si="14"/>
        <v>10</v>
      </c>
      <c r="H23" s="3"/>
      <c r="I23" s="227"/>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199"/>
      <c r="AN23" s="199"/>
      <c r="AO23" s="199"/>
      <c r="AP23" s="199"/>
      <c r="AQ23" s="199"/>
      <c r="AR23" s="199"/>
      <c r="AS23" s="199"/>
      <c r="AT23" s="199"/>
      <c r="AU23" s="199"/>
      <c r="AV23" s="191">
        <f t="shared" si="0"/>
        <v>7.0007000000000001</v>
      </c>
      <c r="AW23" s="191">
        <f t="shared" si="15"/>
        <v>6.0006000000000004</v>
      </c>
      <c r="AX23" s="191">
        <v>6</v>
      </c>
      <c r="AY23" s="191">
        <f>'RINCIAN PROG TAHUNAN'!Q21</f>
        <v>6</v>
      </c>
      <c r="AZ23" s="191">
        <f>'RINCIAN PROG TAHUNAN'!R21</f>
        <v>0</v>
      </c>
      <c r="BA23" s="192">
        <f>'RINCIAN PROG TAHUNAN'!S21</f>
        <v>0</v>
      </c>
      <c r="BB23" s="191">
        <f>'RINCIAN PROG TAHUNAN'!T21</f>
        <v>0</v>
      </c>
      <c r="BC23" s="192">
        <f>'RINCIAN PROG TAHUNAN'!U21</f>
        <v>0</v>
      </c>
      <c r="BD23" s="191">
        <f>'RINCIAN PROG TAHUNAN'!V21</f>
        <v>6</v>
      </c>
      <c r="BF23" s="191">
        <f t="shared" si="1"/>
        <v>8.0007999999999999</v>
      </c>
      <c r="BG23" s="191">
        <f t="shared" si="16"/>
        <v>6.0006000000000004</v>
      </c>
      <c r="BI23" s="191">
        <f>'RINCIAN PROG TAHUNAN'!Y21</f>
        <v>6</v>
      </c>
      <c r="BJ23" s="192">
        <f>'RINCIAN PROG TAHUNAN'!Z21</f>
        <v>0</v>
      </c>
      <c r="BK23" s="192">
        <f>'RINCIAN PROG TAHUNAN'!AA21</f>
        <v>0</v>
      </c>
      <c r="BL23" s="191">
        <f>'RINCIAN PROG TAHUNAN'!AB21</f>
        <v>0</v>
      </c>
      <c r="BM23" s="192">
        <f>'RINCIAN PROG TAHUNAN'!AC21</f>
        <v>0</v>
      </c>
      <c r="BN23" s="191">
        <f>'RINCIAN PROG TAHUNAN'!AD21</f>
        <v>8</v>
      </c>
      <c r="BO23" s="191">
        <f t="shared" si="2"/>
        <v>7</v>
      </c>
      <c r="BP23" s="192">
        <f t="shared" si="3"/>
        <v>0</v>
      </c>
      <c r="BQ23" s="192">
        <f t="shared" si="4"/>
        <v>0</v>
      </c>
      <c r="BR23" s="191">
        <f t="shared" si="5"/>
        <v>0</v>
      </c>
      <c r="BS23" s="192">
        <f t="shared" si="6"/>
        <v>0</v>
      </c>
      <c r="BT23" s="191">
        <f t="shared" si="7"/>
        <v>7</v>
      </c>
      <c r="BU23" s="191">
        <f t="shared" si="8"/>
        <v>8</v>
      </c>
      <c r="BV23" s="191">
        <f t="shared" si="9"/>
        <v>0</v>
      </c>
      <c r="BW23" s="192">
        <f t="shared" si="10"/>
        <v>0</v>
      </c>
      <c r="BX23" s="191">
        <f t="shared" si="11"/>
        <v>0</v>
      </c>
      <c r="BY23" s="192">
        <f t="shared" si="12"/>
        <v>0</v>
      </c>
      <c r="BZ23" s="191">
        <f t="shared" si="13"/>
        <v>10</v>
      </c>
      <c r="CA23" s="197"/>
      <c r="CB23" s="197"/>
      <c r="CC23" s="197"/>
      <c r="CD23" s="197"/>
      <c r="CE23" s="197"/>
      <c r="CF23" s="197"/>
      <c r="CG23" s="197"/>
      <c r="CH23" s="197"/>
      <c r="CI23" s="197"/>
      <c r="CJ23" s="197"/>
      <c r="CK23" s="197"/>
      <c r="CL23" s="197"/>
      <c r="CM23" s="197"/>
      <c r="CN23" s="197"/>
    </row>
    <row r="24" spans="2:92" ht="66.75" customHeight="1" x14ac:dyDescent="0.2">
      <c r="B24" s="220">
        <f t="shared" si="17"/>
        <v>7</v>
      </c>
      <c r="C24" s="182">
        <f t="shared" si="14"/>
        <v>0</v>
      </c>
      <c r="D24" s="183">
        <f t="shared" si="14"/>
        <v>0</v>
      </c>
      <c r="E24" s="182">
        <f t="shared" si="14"/>
        <v>0</v>
      </c>
      <c r="F24" s="183">
        <f t="shared" si="14"/>
        <v>0</v>
      </c>
      <c r="G24" s="148">
        <f t="shared" si="14"/>
        <v>9</v>
      </c>
      <c r="H24" s="3"/>
      <c r="I24" s="227"/>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199"/>
      <c r="AN24" s="199"/>
      <c r="AO24" s="199"/>
      <c r="AP24" s="199"/>
      <c r="AQ24" s="199"/>
      <c r="AR24" s="199"/>
      <c r="AS24" s="199"/>
      <c r="AT24" s="199"/>
      <c r="AU24" s="199"/>
      <c r="AV24" s="191">
        <f t="shared" si="0"/>
        <v>8.0007999999999999</v>
      </c>
      <c r="AW24" s="191">
        <f t="shared" si="15"/>
        <v>7.0007000000000001</v>
      </c>
      <c r="AX24" s="191">
        <v>7</v>
      </c>
      <c r="AY24" s="191">
        <f>'RINCIAN PROG TAHUNAN'!Q22</f>
        <v>7</v>
      </c>
      <c r="AZ24" s="191">
        <f>'RINCIAN PROG TAHUNAN'!R22</f>
        <v>0</v>
      </c>
      <c r="BA24" s="192">
        <f>'RINCIAN PROG TAHUNAN'!S22</f>
        <v>0</v>
      </c>
      <c r="BB24" s="191">
        <f>'RINCIAN PROG TAHUNAN'!T22</f>
        <v>0</v>
      </c>
      <c r="BC24" s="192">
        <f>'RINCIAN PROG TAHUNAN'!U22</f>
        <v>0</v>
      </c>
      <c r="BD24" s="191">
        <f>'RINCIAN PROG TAHUNAN'!V22</f>
        <v>7</v>
      </c>
      <c r="BF24" s="191">
        <f t="shared" si="1"/>
        <v>9.0008999999999997</v>
      </c>
      <c r="BG24" s="191">
        <f t="shared" si="16"/>
        <v>7.0007000000000001</v>
      </c>
      <c r="BI24" s="191">
        <f>'RINCIAN PROG TAHUNAN'!Y22</f>
        <v>7</v>
      </c>
      <c r="BJ24" s="192">
        <f>'RINCIAN PROG TAHUNAN'!Z22</f>
        <v>0</v>
      </c>
      <c r="BK24" s="192">
        <f>'RINCIAN PROG TAHUNAN'!AA22</f>
        <v>0</v>
      </c>
      <c r="BL24" s="191">
        <f>'RINCIAN PROG TAHUNAN'!AB22</f>
        <v>0</v>
      </c>
      <c r="BM24" s="192">
        <f>'RINCIAN PROG TAHUNAN'!AC22</f>
        <v>0</v>
      </c>
      <c r="BN24" s="191">
        <f>'RINCIAN PROG TAHUNAN'!AD22</f>
        <v>9</v>
      </c>
      <c r="BO24" s="191">
        <f t="shared" si="2"/>
        <v>8</v>
      </c>
      <c r="BP24" s="192">
        <f t="shared" si="3"/>
        <v>0</v>
      </c>
      <c r="BQ24" s="192">
        <f t="shared" si="4"/>
        <v>0</v>
      </c>
      <c r="BR24" s="191">
        <f t="shared" si="5"/>
        <v>0</v>
      </c>
      <c r="BS24" s="192">
        <f t="shared" si="6"/>
        <v>0</v>
      </c>
      <c r="BT24" s="191">
        <f t="shared" si="7"/>
        <v>8</v>
      </c>
      <c r="BU24" s="191">
        <f t="shared" si="8"/>
        <v>9</v>
      </c>
      <c r="BV24" s="191">
        <f t="shared" si="9"/>
        <v>0</v>
      </c>
      <c r="BW24" s="192">
        <f t="shared" si="10"/>
        <v>0</v>
      </c>
      <c r="BX24" s="191">
        <f t="shared" si="11"/>
        <v>0</v>
      </c>
      <c r="BY24" s="192">
        <f t="shared" si="12"/>
        <v>0</v>
      </c>
      <c r="BZ24" s="191">
        <f t="shared" si="13"/>
        <v>9</v>
      </c>
      <c r="CA24" s="197"/>
      <c r="CB24" s="197"/>
      <c r="CC24" s="197"/>
      <c r="CD24" s="197"/>
      <c r="CE24" s="197"/>
      <c r="CF24" s="197"/>
      <c r="CG24" s="197"/>
      <c r="CH24" s="197"/>
      <c r="CI24" s="197"/>
      <c r="CJ24" s="197"/>
      <c r="CK24" s="197"/>
      <c r="CL24" s="197"/>
      <c r="CM24" s="197"/>
      <c r="CN24" s="197"/>
    </row>
    <row r="25" spans="2:92" ht="66.75" customHeight="1" x14ac:dyDescent="0.2">
      <c r="B25" s="220">
        <f t="shared" si="17"/>
        <v>8</v>
      </c>
      <c r="C25" s="182">
        <f t="shared" si="14"/>
        <v>0</v>
      </c>
      <c r="D25" s="183">
        <f t="shared" si="14"/>
        <v>0</v>
      </c>
      <c r="E25" s="182">
        <f t="shared" si="14"/>
        <v>0</v>
      </c>
      <c r="F25" s="183">
        <f t="shared" si="14"/>
        <v>0</v>
      </c>
      <c r="G25" s="148">
        <f t="shared" si="14"/>
        <v>0</v>
      </c>
      <c r="H25" s="3"/>
      <c r="I25" s="227"/>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199"/>
      <c r="AN25" s="199"/>
      <c r="AO25" s="199"/>
      <c r="AP25" s="199"/>
      <c r="AQ25" s="199"/>
      <c r="AR25" s="199"/>
      <c r="AS25" s="199"/>
      <c r="AT25" s="199"/>
      <c r="AU25" s="199"/>
      <c r="AV25" s="191">
        <f t="shared" si="0"/>
        <v>9.0008999999999997</v>
      </c>
      <c r="AW25" s="191">
        <f t="shared" si="15"/>
        <v>8.0007999999999999</v>
      </c>
      <c r="AX25" s="191">
        <v>8</v>
      </c>
      <c r="AY25" s="191">
        <f>'RINCIAN PROG TAHUNAN'!Q23</f>
        <v>8</v>
      </c>
      <c r="AZ25" s="191">
        <f>'RINCIAN PROG TAHUNAN'!R23</f>
        <v>0</v>
      </c>
      <c r="BA25" s="192">
        <f>'RINCIAN PROG TAHUNAN'!S23</f>
        <v>0</v>
      </c>
      <c r="BB25" s="191">
        <f>'RINCIAN PROG TAHUNAN'!T23</f>
        <v>0</v>
      </c>
      <c r="BC25" s="192">
        <f>'RINCIAN PROG TAHUNAN'!U23</f>
        <v>0</v>
      </c>
      <c r="BD25" s="191">
        <f>'RINCIAN PROG TAHUNAN'!V23</f>
        <v>8</v>
      </c>
      <c r="BF25" s="191">
        <f t="shared" si="1"/>
        <v>10.000999999999999</v>
      </c>
      <c r="BG25" s="191">
        <f t="shared" si="16"/>
        <v>8.0007999999999999</v>
      </c>
      <c r="BI25" s="191">
        <f>'RINCIAN PROG TAHUNAN'!Y23</f>
        <v>8</v>
      </c>
      <c r="BJ25" s="192">
        <f>'RINCIAN PROG TAHUNAN'!Z23</f>
        <v>0</v>
      </c>
      <c r="BK25" s="192">
        <f>'RINCIAN PROG TAHUNAN'!AA23</f>
        <v>0</v>
      </c>
      <c r="BL25" s="191">
        <f>'RINCIAN PROG TAHUNAN'!AB23</f>
        <v>0</v>
      </c>
      <c r="BM25" s="192">
        <f>'RINCIAN PROG TAHUNAN'!AC23</f>
        <v>0</v>
      </c>
      <c r="BN25" s="191">
        <f>'RINCIAN PROG TAHUNAN'!AD23</f>
        <v>10</v>
      </c>
      <c r="BO25" s="191">
        <f t="shared" si="2"/>
        <v>9</v>
      </c>
      <c r="BP25" s="192">
        <f t="shared" si="3"/>
        <v>0</v>
      </c>
      <c r="BQ25" s="192">
        <f t="shared" si="4"/>
        <v>0</v>
      </c>
      <c r="BR25" s="191">
        <f t="shared" si="5"/>
        <v>0</v>
      </c>
      <c r="BS25" s="192">
        <f t="shared" si="6"/>
        <v>0</v>
      </c>
      <c r="BT25" s="191">
        <f t="shared" si="7"/>
        <v>90</v>
      </c>
      <c r="BU25" s="191">
        <f t="shared" si="8"/>
        <v>10</v>
      </c>
      <c r="BV25" s="191">
        <f t="shared" si="9"/>
        <v>0</v>
      </c>
      <c r="BW25" s="192">
        <f t="shared" si="10"/>
        <v>0</v>
      </c>
      <c r="BX25" s="191">
        <f t="shared" si="11"/>
        <v>0</v>
      </c>
      <c r="BY25" s="192">
        <f t="shared" si="12"/>
        <v>0</v>
      </c>
      <c r="BZ25" s="191">
        <f t="shared" si="13"/>
        <v>0</v>
      </c>
      <c r="CA25" s="197"/>
      <c r="CB25" s="197"/>
      <c r="CC25" s="197"/>
      <c r="CD25" s="197"/>
      <c r="CE25" s="197"/>
      <c r="CF25" s="197"/>
      <c r="CG25" s="197"/>
      <c r="CH25" s="197"/>
      <c r="CI25" s="197"/>
      <c r="CJ25" s="197"/>
      <c r="CK25" s="197"/>
      <c r="CL25" s="197"/>
      <c r="CM25" s="197"/>
      <c r="CN25" s="197"/>
    </row>
    <row r="26" spans="2:92" ht="66.75" customHeight="1" x14ac:dyDescent="0.2">
      <c r="B26" s="220">
        <f t="shared" si="17"/>
        <v>9</v>
      </c>
      <c r="C26" s="182">
        <f t="shared" si="14"/>
        <v>0</v>
      </c>
      <c r="D26" s="183">
        <f t="shared" si="14"/>
        <v>0</v>
      </c>
      <c r="E26" s="182">
        <f t="shared" si="14"/>
        <v>0</v>
      </c>
      <c r="F26" s="183">
        <f t="shared" si="14"/>
        <v>0</v>
      </c>
      <c r="G26" s="148">
        <f t="shared" si="14"/>
        <v>0</v>
      </c>
      <c r="H26" s="3"/>
      <c r="I26" s="227"/>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199"/>
      <c r="AN26" s="199"/>
      <c r="AO26" s="199"/>
      <c r="AP26" s="199"/>
      <c r="AQ26" s="199"/>
      <c r="AR26" s="199"/>
      <c r="AS26" s="199"/>
      <c r="AT26" s="199"/>
      <c r="AU26" s="199"/>
      <c r="AV26" s="191">
        <f t="shared" si="0"/>
        <v>10.000999999999999</v>
      </c>
      <c r="AW26" s="191">
        <f t="shared" si="15"/>
        <v>9.0008999999999997</v>
      </c>
      <c r="AX26" s="191">
        <v>9</v>
      </c>
      <c r="AY26" s="191">
        <f>'RINCIAN PROG TAHUNAN'!Q24</f>
        <v>9</v>
      </c>
      <c r="AZ26" s="191">
        <f>'RINCIAN PROG TAHUNAN'!R24</f>
        <v>0</v>
      </c>
      <c r="BA26" s="192">
        <f>'RINCIAN PROG TAHUNAN'!S24</f>
        <v>0</v>
      </c>
      <c r="BB26" s="191">
        <f>'RINCIAN PROG TAHUNAN'!T24</f>
        <v>0</v>
      </c>
      <c r="BC26" s="192">
        <f>'RINCIAN PROG TAHUNAN'!U24</f>
        <v>0</v>
      </c>
      <c r="BD26" s="191">
        <f>'RINCIAN PROG TAHUNAN'!V24</f>
        <v>90</v>
      </c>
      <c r="BF26" s="191">
        <f t="shared" si="1"/>
        <v>11.001099999999999</v>
      </c>
      <c r="BG26" s="191">
        <f t="shared" si="16"/>
        <v>9.0008999999999997</v>
      </c>
      <c r="BI26" s="191">
        <f>'RINCIAN PROG TAHUNAN'!Y24</f>
        <v>9</v>
      </c>
      <c r="BJ26" s="192">
        <f>'RINCIAN PROG TAHUNAN'!Z24</f>
        <v>0</v>
      </c>
      <c r="BK26" s="192">
        <f>'RINCIAN PROG TAHUNAN'!AA24</f>
        <v>0</v>
      </c>
      <c r="BL26" s="191">
        <f>'RINCIAN PROG TAHUNAN'!AB24</f>
        <v>0</v>
      </c>
      <c r="BM26" s="192">
        <f>'RINCIAN PROG TAHUNAN'!AC24</f>
        <v>0</v>
      </c>
      <c r="BN26" s="191">
        <f>'RINCIAN PROG TAHUNAN'!AD24</f>
        <v>9</v>
      </c>
      <c r="BO26" s="191">
        <f t="shared" si="2"/>
        <v>10</v>
      </c>
      <c r="BP26" s="192">
        <f t="shared" si="3"/>
        <v>0</v>
      </c>
      <c r="BQ26" s="192">
        <f t="shared" si="4"/>
        <v>0</v>
      </c>
      <c r="BR26" s="191">
        <f t="shared" si="5"/>
        <v>0</v>
      </c>
      <c r="BS26" s="192">
        <f t="shared" si="6"/>
        <v>0</v>
      </c>
      <c r="BT26" s="191">
        <f t="shared" si="7"/>
        <v>0</v>
      </c>
      <c r="BU26" s="191">
        <f t="shared" si="8"/>
        <v>11</v>
      </c>
      <c r="BV26" s="191">
        <f t="shared" si="9"/>
        <v>0</v>
      </c>
      <c r="BW26" s="192">
        <f t="shared" si="10"/>
        <v>0</v>
      </c>
      <c r="BX26" s="191">
        <f t="shared" si="11"/>
        <v>0</v>
      </c>
      <c r="BY26" s="192">
        <f t="shared" si="12"/>
        <v>0</v>
      </c>
      <c r="BZ26" s="191">
        <f t="shared" si="13"/>
        <v>0</v>
      </c>
      <c r="CA26" s="197"/>
      <c r="CB26" s="197"/>
      <c r="CC26" s="197"/>
      <c r="CD26" s="197"/>
      <c r="CE26" s="197"/>
      <c r="CF26" s="197"/>
      <c r="CG26" s="197"/>
      <c r="CH26" s="197"/>
      <c r="CI26" s="197"/>
      <c r="CJ26" s="197"/>
      <c r="CK26" s="197"/>
      <c r="CL26" s="197"/>
      <c r="CM26" s="197"/>
      <c r="CN26" s="197"/>
    </row>
    <row r="27" spans="2:92" ht="66.75" customHeight="1" x14ac:dyDescent="0.2">
      <c r="B27" s="220">
        <f t="shared" si="17"/>
        <v>10</v>
      </c>
      <c r="C27" s="182">
        <f t="shared" si="14"/>
        <v>0</v>
      </c>
      <c r="D27" s="183">
        <f t="shared" si="14"/>
        <v>0</v>
      </c>
      <c r="E27" s="182">
        <f t="shared" si="14"/>
        <v>0</v>
      </c>
      <c r="F27" s="183">
        <f t="shared" si="14"/>
        <v>0</v>
      </c>
      <c r="G27" s="148">
        <f t="shared" si="14"/>
        <v>0</v>
      </c>
      <c r="H27" s="3"/>
      <c r="I27" s="227"/>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199"/>
      <c r="AN27" s="199"/>
      <c r="AO27" s="199"/>
      <c r="AP27" s="199"/>
      <c r="AQ27" s="199"/>
      <c r="AR27" s="199"/>
      <c r="AS27" s="199"/>
      <c r="AT27" s="199"/>
      <c r="AU27" s="199"/>
      <c r="AV27" s="191">
        <f t="shared" si="0"/>
        <v>11.001099999999999</v>
      </c>
      <c r="AW27" s="191">
        <f t="shared" si="15"/>
        <v>10.000999999999999</v>
      </c>
      <c r="AX27" s="191">
        <v>10</v>
      </c>
      <c r="AY27" s="191">
        <f>'RINCIAN PROG TAHUNAN'!Q25</f>
        <v>10</v>
      </c>
      <c r="AZ27" s="191">
        <f>'RINCIAN PROG TAHUNAN'!R25</f>
        <v>0</v>
      </c>
      <c r="BA27" s="192">
        <f>'RINCIAN PROG TAHUNAN'!S25</f>
        <v>0</v>
      </c>
      <c r="BB27" s="191">
        <f>'RINCIAN PROG TAHUNAN'!T25</f>
        <v>0</v>
      </c>
      <c r="BC27" s="192">
        <f>'RINCIAN PROG TAHUNAN'!U25</f>
        <v>0</v>
      </c>
      <c r="BD27" s="191">
        <f>'RINCIAN PROG TAHUNAN'!V25</f>
        <v>0</v>
      </c>
      <c r="BF27" s="191">
        <f t="shared" si="1"/>
        <v>12.001200000000001</v>
      </c>
      <c r="BG27" s="191">
        <f t="shared" si="16"/>
        <v>10.000999999999999</v>
      </c>
      <c r="BI27" s="191">
        <f>'RINCIAN PROG TAHUNAN'!Y25</f>
        <v>10</v>
      </c>
      <c r="BJ27" s="192">
        <f>'RINCIAN PROG TAHUNAN'!Z25</f>
        <v>0</v>
      </c>
      <c r="BK27" s="192">
        <f>'RINCIAN PROG TAHUNAN'!AA25</f>
        <v>0</v>
      </c>
      <c r="BL27" s="191">
        <f>'RINCIAN PROG TAHUNAN'!AB25</f>
        <v>0</v>
      </c>
      <c r="BM27" s="192">
        <f>'RINCIAN PROG TAHUNAN'!AC25</f>
        <v>0</v>
      </c>
      <c r="BN27" s="191">
        <f>'RINCIAN PROG TAHUNAN'!AD25</f>
        <v>0</v>
      </c>
      <c r="BO27" s="191">
        <f t="shared" si="2"/>
        <v>11</v>
      </c>
      <c r="BP27" s="192">
        <f t="shared" si="3"/>
        <v>0</v>
      </c>
      <c r="BQ27" s="192">
        <f t="shared" si="4"/>
        <v>0</v>
      </c>
      <c r="BR27" s="191">
        <f t="shared" si="5"/>
        <v>0</v>
      </c>
      <c r="BS27" s="192">
        <f t="shared" si="6"/>
        <v>0</v>
      </c>
      <c r="BT27" s="191">
        <f t="shared" si="7"/>
        <v>0</v>
      </c>
      <c r="BU27" s="191">
        <f t="shared" si="8"/>
        <v>12</v>
      </c>
      <c r="BV27" s="191">
        <f t="shared" si="9"/>
        <v>0</v>
      </c>
      <c r="BW27" s="192">
        <f t="shared" si="10"/>
        <v>0</v>
      </c>
      <c r="BX27" s="191">
        <f t="shared" si="11"/>
        <v>0</v>
      </c>
      <c r="BY27" s="192">
        <f t="shared" si="12"/>
        <v>0</v>
      </c>
      <c r="BZ27" s="191">
        <f t="shared" si="13"/>
        <v>0</v>
      </c>
      <c r="CA27" s="197"/>
      <c r="CB27" s="197"/>
      <c r="CC27" s="197"/>
      <c r="CD27" s="197"/>
      <c r="CE27" s="197"/>
      <c r="CF27" s="197"/>
      <c r="CG27" s="197"/>
      <c r="CH27" s="197"/>
      <c r="CI27" s="197"/>
      <c r="CJ27" s="197"/>
      <c r="CK27" s="197"/>
      <c r="CL27" s="197"/>
      <c r="CM27" s="197"/>
      <c r="CN27" s="197"/>
    </row>
    <row r="28" spans="2:92" ht="66.75" customHeight="1" x14ac:dyDescent="0.2">
      <c r="B28" s="220">
        <f t="shared" si="17"/>
        <v>11</v>
      </c>
      <c r="C28" s="182">
        <f t="shared" si="14"/>
        <v>0</v>
      </c>
      <c r="D28" s="183">
        <f t="shared" si="14"/>
        <v>0</v>
      </c>
      <c r="E28" s="182">
        <f t="shared" si="14"/>
        <v>0</v>
      </c>
      <c r="F28" s="183">
        <f t="shared" si="14"/>
        <v>0</v>
      </c>
      <c r="G28" s="148">
        <f t="shared" si="14"/>
        <v>0</v>
      </c>
      <c r="H28" s="3"/>
      <c r="I28" s="227"/>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199"/>
      <c r="AN28" s="199"/>
      <c r="AO28" s="199"/>
      <c r="AP28" s="199"/>
      <c r="AQ28" s="199"/>
      <c r="AR28" s="199"/>
      <c r="AS28" s="199"/>
      <c r="AT28" s="199"/>
      <c r="AU28" s="199"/>
      <c r="AV28" s="191">
        <f t="shared" si="0"/>
        <v>12.001200000000001</v>
      </c>
      <c r="AW28" s="191">
        <f t="shared" si="15"/>
        <v>11.001099999999999</v>
      </c>
      <c r="AX28" s="191">
        <v>11</v>
      </c>
      <c r="AY28" s="191">
        <f>'RINCIAN PROG TAHUNAN'!Q26</f>
        <v>11</v>
      </c>
      <c r="AZ28" s="191">
        <f>'RINCIAN PROG TAHUNAN'!R26</f>
        <v>0</v>
      </c>
      <c r="BA28" s="192">
        <f>'RINCIAN PROG TAHUNAN'!S26</f>
        <v>0</v>
      </c>
      <c r="BB28" s="191">
        <f>'RINCIAN PROG TAHUNAN'!T26</f>
        <v>0</v>
      </c>
      <c r="BC28" s="192">
        <f>'RINCIAN PROG TAHUNAN'!U26</f>
        <v>0</v>
      </c>
      <c r="BD28" s="191">
        <f>'RINCIAN PROG TAHUNAN'!V26</f>
        <v>0</v>
      </c>
      <c r="BF28" s="191">
        <f t="shared" si="1"/>
        <v>13.001300000000001</v>
      </c>
      <c r="BG28" s="191">
        <f t="shared" si="16"/>
        <v>11.001099999999999</v>
      </c>
      <c r="BI28" s="191">
        <f>'RINCIAN PROG TAHUNAN'!Y26</f>
        <v>11</v>
      </c>
      <c r="BJ28" s="192">
        <f>'RINCIAN PROG TAHUNAN'!Z26</f>
        <v>0</v>
      </c>
      <c r="BK28" s="192">
        <f>'RINCIAN PROG TAHUNAN'!AA26</f>
        <v>0</v>
      </c>
      <c r="BL28" s="191">
        <f>'RINCIAN PROG TAHUNAN'!AB26</f>
        <v>0</v>
      </c>
      <c r="BM28" s="192">
        <f>'RINCIAN PROG TAHUNAN'!AC26</f>
        <v>0</v>
      </c>
      <c r="BN28" s="191">
        <f>'RINCIAN PROG TAHUNAN'!AD26</f>
        <v>0</v>
      </c>
      <c r="BO28" s="191">
        <f t="shared" si="2"/>
        <v>12</v>
      </c>
      <c r="BP28" s="192">
        <f t="shared" si="3"/>
        <v>0</v>
      </c>
      <c r="BQ28" s="192">
        <f t="shared" si="4"/>
        <v>0</v>
      </c>
      <c r="BR28" s="191">
        <f t="shared" si="5"/>
        <v>0</v>
      </c>
      <c r="BS28" s="192">
        <f t="shared" si="6"/>
        <v>0</v>
      </c>
      <c r="BT28" s="191">
        <f t="shared" si="7"/>
        <v>0</v>
      </c>
      <c r="BU28" s="191">
        <f t="shared" si="8"/>
        <v>13</v>
      </c>
      <c r="BV28" s="191">
        <f t="shared" si="9"/>
        <v>0</v>
      </c>
      <c r="BW28" s="192">
        <f t="shared" si="10"/>
        <v>0</v>
      </c>
      <c r="BX28" s="191">
        <f t="shared" si="11"/>
        <v>0</v>
      </c>
      <c r="BY28" s="192">
        <f t="shared" si="12"/>
        <v>0</v>
      </c>
      <c r="BZ28" s="191">
        <f t="shared" si="13"/>
        <v>0</v>
      </c>
      <c r="CA28" s="197"/>
      <c r="CB28" s="197"/>
      <c r="CC28" s="197"/>
      <c r="CD28" s="197"/>
      <c r="CE28" s="197"/>
      <c r="CF28" s="197"/>
      <c r="CG28" s="197"/>
      <c r="CH28" s="197"/>
      <c r="CI28" s="197"/>
      <c r="CJ28" s="197"/>
      <c r="CK28" s="197"/>
      <c r="CL28" s="197"/>
      <c r="CM28" s="197"/>
      <c r="CN28" s="197"/>
    </row>
    <row r="29" spans="2:92" ht="66.75" customHeight="1" x14ac:dyDescent="0.2">
      <c r="B29" s="220">
        <f t="shared" si="17"/>
        <v>12</v>
      </c>
      <c r="C29" s="182">
        <f t="shared" si="14"/>
        <v>0</v>
      </c>
      <c r="D29" s="183">
        <f t="shared" si="14"/>
        <v>0</v>
      </c>
      <c r="E29" s="182">
        <f t="shared" si="14"/>
        <v>0</v>
      </c>
      <c r="F29" s="183">
        <f t="shared" si="14"/>
        <v>0</v>
      </c>
      <c r="G29" s="148">
        <f t="shared" si="14"/>
        <v>0</v>
      </c>
      <c r="H29" s="3"/>
      <c r="I29" s="227"/>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199"/>
      <c r="AN29" s="199"/>
      <c r="AO29" s="199"/>
      <c r="AP29" s="199"/>
      <c r="AQ29" s="199"/>
      <c r="AR29" s="199"/>
      <c r="AS29" s="199"/>
      <c r="AT29" s="199"/>
      <c r="AU29" s="199"/>
      <c r="AV29" s="191">
        <f t="shared" si="0"/>
        <v>13.001300000000001</v>
      </c>
      <c r="AW29" s="191">
        <f t="shared" si="15"/>
        <v>12.001200000000001</v>
      </c>
      <c r="AX29" s="191">
        <v>12</v>
      </c>
      <c r="AY29" s="191">
        <f>'RINCIAN PROG TAHUNAN'!Q27</f>
        <v>12</v>
      </c>
      <c r="AZ29" s="191">
        <f>'RINCIAN PROG TAHUNAN'!R27</f>
        <v>0</v>
      </c>
      <c r="BA29" s="192">
        <f>'RINCIAN PROG TAHUNAN'!S27</f>
        <v>0</v>
      </c>
      <c r="BB29" s="191">
        <f>'RINCIAN PROG TAHUNAN'!T27</f>
        <v>0</v>
      </c>
      <c r="BC29" s="192">
        <f>'RINCIAN PROG TAHUNAN'!U27</f>
        <v>0</v>
      </c>
      <c r="BD29" s="191">
        <f>'RINCIAN PROG TAHUNAN'!V27</f>
        <v>0</v>
      </c>
      <c r="BF29" s="191">
        <f t="shared" si="1"/>
        <v>14.0014</v>
      </c>
      <c r="BG29" s="191">
        <f t="shared" si="16"/>
        <v>12.001200000000001</v>
      </c>
      <c r="BI29" s="191">
        <f>'RINCIAN PROG TAHUNAN'!Y27</f>
        <v>12</v>
      </c>
      <c r="BJ29" s="192">
        <f>'RINCIAN PROG TAHUNAN'!Z27</f>
        <v>0</v>
      </c>
      <c r="BK29" s="192">
        <f>'RINCIAN PROG TAHUNAN'!AA27</f>
        <v>0</v>
      </c>
      <c r="BL29" s="191">
        <f>'RINCIAN PROG TAHUNAN'!AB27</f>
        <v>0</v>
      </c>
      <c r="BM29" s="192">
        <f>'RINCIAN PROG TAHUNAN'!AC27</f>
        <v>0</v>
      </c>
      <c r="BN29" s="191">
        <f>'RINCIAN PROG TAHUNAN'!AD27</f>
        <v>0</v>
      </c>
      <c r="BO29" s="191">
        <f t="shared" si="2"/>
        <v>13</v>
      </c>
      <c r="BP29" s="192">
        <f t="shared" si="3"/>
        <v>0</v>
      </c>
      <c r="BQ29" s="192">
        <f t="shared" si="4"/>
        <v>0</v>
      </c>
      <c r="BR29" s="191">
        <f t="shared" si="5"/>
        <v>0</v>
      </c>
      <c r="BS29" s="192">
        <f t="shared" si="6"/>
        <v>0</v>
      </c>
      <c r="BT29" s="191">
        <f t="shared" si="7"/>
        <v>0</v>
      </c>
      <c r="BU29" s="191">
        <f t="shared" si="8"/>
        <v>14</v>
      </c>
      <c r="BV29" s="191">
        <f t="shared" si="9"/>
        <v>0</v>
      </c>
      <c r="BW29" s="192">
        <f t="shared" si="10"/>
        <v>0</v>
      </c>
      <c r="BX29" s="191">
        <f t="shared" si="11"/>
        <v>0</v>
      </c>
      <c r="BY29" s="192">
        <f t="shared" si="12"/>
        <v>0</v>
      </c>
      <c r="BZ29" s="191">
        <f t="shared" si="13"/>
        <v>0</v>
      </c>
      <c r="CA29" s="197"/>
      <c r="CB29" s="197"/>
      <c r="CC29" s="197"/>
      <c r="CD29" s="197"/>
      <c r="CE29" s="197"/>
      <c r="CF29" s="197"/>
      <c r="CG29" s="197"/>
      <c r="CH29" s="197"/>
      <c r="CI29" s="197"/>
      <c r="CJ29" s="197"/>
      <c r="CK29" s="197"/>
      <c r="CL29" s="197"/>
      <c r="CM29" s="197"/>
      <c r="CN29" s="197"/>
    </row>
    <row r="30" spans="2:92" ht="66.75" customHeight="1" x14ac:dyDescent="0.2">
      <c r="B30" s="220">
        <f t="shared" si="17"/>
        <v>13</v>
      </c>
      <c r="C30" s="182">
        <f t="shared" si="14"/>
        <v>0</v>
      </c>
      <c r="D30" s="183">
        <f t="shared" si="14"/>
        <v>0</v>
      </c>
      <c r="E30" s="182">
        <f t="shared" si="14"/>
        <v>0</v>
      </c>
      <c r="F30" s="183">
        <f t="shared" si="14"/>
        <v>0</v>
      </c>
      <c r="G30" s="148">
        <f t="shared" si="14"/>
        <v>0</v>
      </c>
      <c r="H30" s="3"/>
      <c r="I30" s="227"/>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199"/>
      <c r="AN30" s="199"/>
      <c r="AO30" s="199"/>
      <c r="AP30" s="199"/>
      <c r="AQ30" s="199"/>
      <c r="AR30" s="199"/>
      <c r="AS30" s="199"/>
      <c r="AT30" s="199"/>
      <c r="AU30" s="199"/>
      <c r="AV30" s="191">
        <f t="shared" si="0"/>
        <v>14.0014</v>
      </c>
      <c r="AW30" s="191">
        <f t="shared" si="15"/>
        <v>13.001300000000001</v>
      </c>
      <c r="AX30" s="191">
        <v>13</v>
      </c>
      <c r="AY30" s="191">
        <f>'RINCIAN PROG TAHUNAN'!Q28</f>
        <v>13</v>
      </c>
      <c r="AZ30" s="191">
        <f>'RINCIAN PROG TAHUNAN'!R28</f>
        <v>0</v>
      </c>
      <c r="BA30" s="192">
        <f>'RINCIAN PROG TAHUNAN'!S28</f>
        <v>0</v>
      </c>
      <c r="BB30" s="191">
        <f>'RINCIAN PROG TAHUNAN'!T28</f>
        <v>0</v>
      </c>
      <c r="BC30" s="192">
        <f>'RINCIAN PROG TAHUNAN'!U28</f>
        <v>0</v>
      </c>
      <c r="BD30" s="191">
        <f>'RINCIAN PROG TAHUNAN'!V28</f>
        <v>0</v>
      </c>
      <c r="BF30" s="191">
        <f t="shared" si="1"/>
        <v>15.0015</v>
      </c>
      <c r="BG30" s="191">
        <f t="shared" si="16"/>
        <v>13.001300000000001</v>
      </c>
      <c r="BI30" s="191">
        <f>'RINCIAN PROG TAHUNAN'!Y28</f>
        <v>13</v>
      </c>
      <c r="BJ30" s="192">
        <f>'RINCIAN PROG TAHUNAN'!Z28</f>
        <v>0</v>
      </c>
      <c r="BK30" s="192">
        <f>'RINCIAN PROG TAHUNAN'!AA28</f>
        <v>0</v>
      </c>
      <c r="BL30" s="191">
        <f>'RINCIAN PROG TAHUNAN'!AB28</f>
        <v>0</v>
      </c>
      <c r="BM30" s="192">
        <f>'RINCIAN PROG TAHUNAN'!AC28</f>
        <v>0</v>
      </c>
      <c r="BN30" s="191">
        <f>'RINCIAN PROG TAHUNAN'!AD28</f>
        <v>0</v>
      </c>
      <c r="BO30" s="191">
        <f t="shared" si="2"/>
        <v>14</v>
      </c>
      <c r="BP30" s="192">
        <f t="shared" si="3"/>
        <v>0</v>
      </c>
      <c r="BQ30" s="192">
        <f t="shared" si="4"/>
        <v>0</v>
      </c>
      <c r="BR30" s="191">
        <f t="shared" si="5"/>
        <v>0</v>
      </c>
      <c r="BS30" s="192">
        <f t="shared" si="6"/>
        <v>0</v>
      </c>
      <c r="BT30" s="191">
        <f t="shared" si="7"/>
        <v>0</v>
      </c>
      <c r="BU30" s="191">
        <f t="shared" si="8"/>
        <v>15</v>
      </c>
      <c r="BV30" s="191">
        <f t="shared" si="9"/>
        <v>0</v>
      </c>
      <c r="BW30" s="192">
        <f t="shared" si="10"/>
        <v>0</v>
      </c>
      <c r="BX30" s="191">
        <f t="shared" si="11"/>
        <v>0</v>
      </c>
      <c r="BY30" s="192">
        <f t="shared" si="12"/>
        <v>0</v>
      </c>
      <c r="BZ30" s="191">
        <f t="shared" si="13"/>
        <v>0</v>
      </c>
      <c r="CA30" s="197"/>
      <c r="CB30" s="197"/>
      <c r="CC30" s="197"/>
      <c r="CD30" s="197"/>
      <c r="CE30" s="197"/>
      <c r="CF30" s="197"/>
      <c r="CG30" s="197"/>
      <c r="CH30" s="197"/>
      <c r="CI30" s="197"/>
      <c r="CJ30" s="197"/>
      <c r="CK30" s="197"/>
      <c r="CL30" s="197"/>
      <c r="CM30" s="197"/>
      <c r="CN30" s="197"/>
    </row>
    <row r="31" spans="2:92" ht="66.75" customHeight="1" x14ac:dyDescent="0.2">
      <c r="B31" s="220">
        <f t="shared" si="17"/>
        <v>14</v>
      </c>
      <c r="C31" s="182">
        <f t="shared" si="14"/>
        <v>0</v>
      </c>
      <c r="D31" s="183">
        <f t="shared" si="14"/>
        <v>0</v>
      </c>
      <c r="E31" s="182">
        <f t="shared" si="14"/>
        <v>0</v>
      </c>
      <c r="F31" s="183">
        <f t="shared" si="14"/>
        <v>0</v>
      </c>
      <c r="G31" s="148">
        <f t="shared" si="14"/>
        <v>0</v>
      </c>
      <c r="H31" s="3"/>
      <c r="I31" s="227"/>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199"/>
      <c r="AN31" s="199"/>
      <c r="AO31" s="199"/>
      <c r="AP31" s="199"/>
      <c r="AQ31" s="199"/>
      <c r="AR31" s="199"/>
      <c r="AS31" s="199"/>
      <c r="AT31" s="199"/>
      <c r="AU31" s="199"/>
      <c r="AV31" s="191">
        <f t="shared" si="0"/>
        <v>15.0015</v>
      </c>
      <c r="AW31" s="191">
        <f t="shared" si="15"/>
        <v>14.0014</v>
      </c>
      <c r="AX31" s="191">
        <v>14</v>
      </c>
      <c r="AY31" s="191">
        <f>'RINCIAN PROG TAHUNAN'!Q29</f>
        <v>14</v>
      </c>
      <c r="AZ31" s="191">
        <f>'RINCIAN PROG TAHUNAN'!R29</f>
        <v>0</v>
      </c>
      <c r="BA31" s="192">
        <f>'RINCIAN PROG TAHUNAN'!S29</f>
        <v>0</v>
      </c>
      <c r="BB31" s="191">
        <f>'RINCIAN PROG TAHUNAN'!T29</f>
        <v>0</v>
      </c>
      <c r="BC31" s="192">
        <f>'RINCIAN PROG TAHUNAN'!U29</f>
        <v>0</v>
      </c>
      <c r="BD31" s="191">
        <f>'RINCIAN PROG TAHUNAN'!V29</f>
        <v>0</v>
      </c>
      <c r="BF31" s="191">
        <f t="shared" si="1"/>
        <v>16.0016</v>
      </c>
      <c r="BG31" s="191">
        <f t="shared" si="16"/>
        <v>14.0014</v>
      </c>
      <c r="BI31" s="191">
        <f>'RINCIAN PROG TAHUNAN'!Y29</f>
        <v>14</v>
      </c>
      <c r="BJ31" s="192">
        <f>'RINCIAN PROG TAHUNAN'!Z29</f>
        <v>0</v>
      </c>
      <c r="BK31" s="192">
        <f>'RINCIAN PROG TAHUNAN'!AA29</f>
        <v>0</v>
      </c>
      <c r="BL31" s="191">
        <f>'RINCIAN PROG TAHUNAN'!AB29</f>
        <v>0</v>
      </c>
      <c r="BM31" s="192">
        <f>'RINCIAN PROG TAHUNAN'!AC29</f>
        <v>0</v>
      </c>
      <c r="BN31" s="191">
        <f>'RINCIAN PROG TAHUNAN'!AD29</f>
        <v>0</v>
      </c>
      <c r="BO31" s="191">
        <f t="shared" si="2"/>
        <v>15</v>
      </c>
      <c r="BP31" s="192">
        <f t="shared" si="3"/>
        <v>0</v>
      </c>
      <c r="BQ31" s="192">
        <f t="shared" si="4"/>
        <v>0</v>
      </c>
      <c r="BR31" s="191">
        <f t="shared" si="5"/>
        <v>0</v>
      </c>
      <c r="BS31" s="192">
        <f t="shared" si="6"/>
        <v>0</v>
      </c>
      <c r="BT31" s="191">
        <f t="shared" si="7"/>
        <v>0</v>
      </c>
      <c r="BU31" s="191">
        <f t="shared" si="8"/>
        <v>16</v>
      </c>
      <c r="BV31" s="191">
        <f t="shared" si="9"/>
        <v>0</v>
      </c>
      <c r="BW31" s="192">
        <f t="shared" si="10"/>
        <v>0</v>
      </c>
      <c r="BX31" s="191">
        <f t="shared" si="11"/>
        <v>0</v>
      </c>
      <c r="BY31" s="192">
        <f t="shared" si="12"/>
        <v>0</v>
      </c>
      <c r="BZ31" s="191">
        <f t="shared" si="13"/>
        <v>0</v>
      </c>
      <c r="CA31" s="197"/>
      <c r="CB31" s="197"/>
      <c r="CC31" s="197"/>
      <c r="CD31" s="197"/>
      <c r="CE31" s="197"/>
      <c r="CF31" s="197"/>
      <c r="CG31" s="197"/>
      <c r="CH31" s="197"/>
      <c r="CI31" s="197"/>
      <c r="CJ31" s="197"/>
      <c r="CK31" s="197"/>
      <c r="CL31" s="197"/>
      <c r="CM31" s="197"/>
      <c r="CN31" s="197"/>
    </row>
    <row r="32" spans="2:92" ht="66.75" customHeight="1" x14ac:dyDescent="0.2">
      <c r="B32" s="222">
        <f t="shared" si="17"/>
        <v>15</v>
      </c>
      <c r="C32" s="223">
        <f t="shared" si="14"/>
        <v>0</v>
      </c>
      <c r="D32" s="224">
        <f t="shared" si="14"/>
        <v>0</v>
      </c>
      <c r="E32" s="223">
        <f t="shared" si="14"/>
        <v>0</v>
      </c>
      <c r="F32" s="224">
        <f t="shared" si="14"/>
        <v>0</v>
      </c>
      <c r="G32" s="225">
        <f t="shared" si="14"/>
        <v>0</v>
      </c>
      <c r="H32" s="4"/>
      <c r="I32" s="228"/>
      <c r="J32" s="187"/>
      <c r="K32" s="187"/>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199"/>
      <c r="AN32" s="199"/>
      <c r="AO32" s="199"/>
      <c r="AP32" s="199"/>
      <c r="AQ32" s="199"/>
      <c r="AR32" s="199"/>
      <c r="AS32" s="199"/>
      <c r="AT32" s="199"/>
      <c r="AU32" s="199"/>
      <c r="AV32" s="191">
        <f t="shared" si="0"/>
        <v>16.0016</v>
      </c>
      <c r="AW32" s="191">
        <f t="shared" si="15"/>
        <v>15.0015</v>
      </c>
      <c r="AX32" s="191">
        <v>15</v>
      </c>
      <c r="AY32" s="191">
        <f>'RINCIAN PROG TAHUNAN'!Q30</f>
        <v>15</v>
      </c>
      <c r="AZ32" s="191">
        <f>'RINCIAN PROG TAHUNAN'!R30</f>
        <v>0</v>
      </c>
      <c r="BA32" s="192">
        <f>'RINCIAN PROG TAHUNAN'!S30</f>
        <v>0</v>
      </c>
      <c r="BB32" s="191">
        <f>'RINCIAN PROG TAHUNAN'!T30</f>
        <v>0</v>
      </c>
      <c r="BC32" s="192">
        <f>'RINCIAN PROG TAHUNAN'!U30</f>
        <v>0</v>
      </c>
      <c r="BD32" s="191">
        <f>'RINCIAN PROG TAHUNAN'!V30</f>
        <v>0</v>
      </c>
      <c r="BF32" s="191">
        <f t="shared" si="1"/>
        <v>17.0017</v>
      </c>
      <c r="BG32" s="191">
        <f t="shared" si="16"/>
        <v>15.0015</v>
      </c>
      <c r="BI32" s="191">
        <f>'RINCIAN PROG TAHUNAN'!Y30</f>
        <v>15</v>
      </c>
      <c r="BJ32" s="192">
        <f>'RINCIAN PROG TAHUNAN'!Z30</f>
        <v>0</v>
      </c>
      <c r="BK32" s="192">
        <f>'RINCIAN PROG TAHUNAN'!AA30</f>
        <v>0</v>
      </c>
      <c r="BL32" s="191">
        <f>'RINCIAN PROG TAHUNAN'!AB30</f>
        <v>0</v>
      </c>
      <c r="BM32" s="192">
        <f>'RINCIAN PROG TAHUNAN'!AC30</f>
        <v>0</v>
      </c>
      <c r="BN32" s="191">
        <f>'RINCIAN PROG TAHUNAN'!AD30</f>
        <v>0</v>
      </c>
      <c r="BO32" s="191">
        <f t="shared" si="2"/>
        <v>16</v>
      </c>
      <c r="BP32" s="192">
        <f t="shared" si="3"/>
        <v>0</v>
      </c>
      <c r="BQ32" s="192">
        <f t="shared" si="4"/>
        <v>0</v>
      </c>
      <c r="BR32" s="191">
        <f t="shared" si="5"/>
        <v>0</v>
      </c>
      <c r="BS32" s="192">
        <f t="shared" si="6"/>
        <v>0</v>
      </c>
      <c r="BT32" s="191">
        <f t="shared" si="7"/>
        <v>0</v>
      </c>
      <c r="BU32" s="191">
        <f t="shared" si="8"/>
        <v>17</v>
      </c>
      <c r="BV32" s="191">
        <f t="shared" si="9"/>
        <v>0</v>
      </c>
      <c r="BW32" s="192">
        <f t="shared" si="10"/>
        <v>0</v>
      </c>
      <c r="BX32" s="191">
        <f t="shared" si="11"/>
        <v>0</v>
      </c>
      <c r="BY32" s="192">
        <f t="shared" si="12"/>
        <v>0</v>
      </c>
      <c r="BZ32" s="191">
        <f t="shared" si="13"/>
        <v>0</v>
      </c>
      <c r="CA32" s="197"/>
      <c r="CB32" s="197"/>
      <c r="CC32" s="197"/>
      <c r="CD32" s="197"/>
      <c r="CE32" s="197"/>
      <c r="CF32" s="197"/>
      <c r="CG32" s="197"/>
      <c r="CH32" s="197"/>
      <c r="CI32" s="197"/>
      <c r="CJ32" s="197"/>
      <c r="CK32" s="197"/>
      <c r="CL32" s="197"/>
      <c r="CM32" s="197"/>
      <c r="CN32" s="197"/>
    </row>
    <row r="33" spans="2:92" ht="66.75" customHeight="1" x14ac:dyDescent="0.2">
      <c r="B33" s="222">
        <f t="shared" si="17"/>
        <v>16</v>
      </c>
      <c r="C33" s="223">
        <f t="shared" si="14"/>
        <v>0</v>
      </c>
      <c r="D33" s="224">
        <f t="shared" si="14"/>
        <v>0</v>
      </c>
      <c r="E33" s="223">
        <f t="shared" si="14"/>
        <v>0</v>
      </c>
      <c r="F33" s="224">
        <f t="shared" si="14"/>
        <v>0</v>
      </c>
      <c r="G33" s="225">
        <f t="shared" si="14"/>
        <v>0</v>
      </c>
      <c r="H33" s="4"/>
      <c r="I33" s="228"/>
      <c r="J33" s="187"/>
      <c r="K33" s="187"/>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199"/>
      <c r="AN33" s="199"/>
      <c r="AO33" s="199"/>
      <c r="AP33" s="199"/>
      <c r="AQ33" s="199"/>
      <c r="AR33" s="199"/>
      <c r="AS33" s="199"/>
      <c r="AT33" s="199"/>
      <c r="AU33" s="199"/>
      <c r="AV33" s="191">
        <f t="shared" si="0"/>
        <v>18.001799999999999</v>
      </c>
      <c r="AW33" s="191">
        <f t="shared" si="15"/>
        <v>16.0016</v>
      </c>
      <c r="AX33" s="191">
        <v>16</v>
      </c>
      <c r="AY33" s="191">
        <f>'RINCIAN PROG TAHUNAN'!Q31</f>
        <v>16</v>
      </c>
      <c r="AZ33" s="191">
        <f>'RINCIAN PROG TAHUNAN'!R31</f>
        <v>0</v>
      </c>
      <c r="BA33" s="192">
        <f>'RINCIAN PROG TAHUNAN'!S31</f>
        <v>0</v>
      </c>
      <c r="BB33" s="191">
        <f>'RINCIAN PROG TAHUNAN'!T31</f>
        <v>0</v>
      </c>
      <c r="BC33" s="192">
        <f>'RINCIAN PROG TAHUNAN'!U31</f>
        <v>0</v>
      </c>
      <c r="BD33" s="191">
        <f>'RINCIAN PROG TAHUNAN'!V31</f>
        <v>0</v>
      </c>
      <c r="BF33" s="191">
        <f t="shared" si="1"/>
        <v>18.001799999999999</v>
      </c>
      <c r="BG33" s="191">
        <f t="shared" si="16"/>
        <v>16.0016</v>
      </c>
      <c r="BI33" s="191">
        <f>'RINCIAN PROG TAHUNAN'!Y31</f>
        <v>16</v>
      </c>
      <c r="BJ33" s="192">
        <f>'RINCIAN PROG TAHUNAN'!Z31</f>
        <v>0</v>
      </c>
      <c r="BK33" s="192">
        <f>'RINCIAN PROG TAHUNAN'!AA31</f>
        <v>0</v>
      </c>
      <c r="BL33" s="191">
        <f>'RINCIAN PROG TAHUNAN'!AB31</f>
        <v>0</v>
      </c>
      <c r="BM33" s="192">
        <f>'RINCIAN PROG TAHUNAN'!AC31</f>
        <v>0</v>
      </c>
      <c r="BN33" s="191">
        <f>'RINCIAN PROG TAHUNAN'!AD31</f>
        <v>0</v>
      </c>
      <c r="BO33" s="191">
        <f t="shared" si="2"/>
        <v>18</v>
      </c>
      <c r="BP33" s="192">
        <f t="shared" si="3"/>
        <v>0</v>
      </c>
      <c r="BQ33" s="192">
        <f t="shared" si="4"/>
        <v>0</v>
      </c>
      <c r="BR33" s="191">
        <f t="shared" si="5"/>
        <v>0</v>
      </c>
      <c r="BS33" s="192">
        <f t="shared" si="6"/>
        <v>0</v>
      </c>
      <c r="BT33" s="191">
        <f t="shared" si="7"/>
        <v>0</v>
      </c>
      <c r="BU33" s="191">
        <f t="shared" si="8"/>
        <v>18</v>
      </c>
      <c r="BV33" s="191">
        <f t="shared" si="9"/>
        <v>0</v>
      </c>
      <c r="BW33" s="192">
        <f t="shared" si="10"/>
        <v>0</v>
      </c>
      <c r="BX33" s="191">
        <f t="shared" si="11"/>
        <v>0</v>
      </c>
      <c r="BY33" s="192">
        <f t="shared" si="12"/>
        <v>0</v>
      </c>
      <c r="BZ33" s="191">
        <f t="shared" si="13"/>
        <v>0</v>
      </c>
      <c r="CA33" s="197"/>
      <c r="CB33" s="197"/>
      <c r="CC33" s="197"/>
      <c r="CD33" s="197"/>
      <c r="CE33" s="197"/>
      <c r="CF33" s="197"/>
      <c r="CG33" s="197"/>
      <c r="CH33" s="197"/>
      <c r="CI33" s="197"/>
      <c r="CJ33" s="197"/>
      <c r="CK33" s="197"/>
      <c r="CL33" s="197"/>
      <c r="CM33" s="197"/>
      <c r="CN33" s="197"/>
    </row>
    <row r="34" spans="2:92" ht="66.75" customHeight="1" x14ac:dyDescent="0.2">
      <c r="B34" s="222">
        <f t="shared" si="17"/>
        <v>17</v>
      </c>
      <c r="C34" s="223" t="str">
        <f t="shared" si="14"/>
        <v/>
      </c>
      <c r="D34" s="224" t="str">
        <f t="shared" si="14"/>
        <v/>
      </c>
      <c r="E34" s="223" t="str">
        <f t="shared" si="14"/>
        <v/>
      </c>
      <c r="F34" s="224" t="str">
        <f t="shared" si="14"/>
        <v/>
      </c>
      <c r="G34" s="225" t="str">
        <f t="shared" si="14"/>
        <v/>
      </c>
      <c r="H34" s="4"/>
      <c r="I34" s="228"/>
      <c r="J34" s="187"/>
      <c r="K34" s="187"/>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199"/>
      <c r="AN34" s="199"/>
      <c r="AO34" s="199"/>
      <c r="AP34" s="199"/>
      <c r="AQ34" s="199"/>
      <c r="AR34" s="199"/>
      <c r="AS34" s="199"/>
      <c r="AT34" s="199"/>
      <c r="AU34" s="199"/>
      <c r="AV34" s="191" t="str">
        <f t="shared" si="0"/>
        <v/>
      </c>
      <c r="AW34" s="191" t="str">
        <f t="shared" si="15"/>
        <v/>
      </c>
      <c r="AX34" s="191">
        <v>17</v>
      </c>
      <c r="AY34" s="191" t="str">
        <f>'RINCIAN PROG TAHUNAN'!Q32</f>
        <v/>
      </c>
      <c r="AZ34" s="191" t="str">
        <f>'RINCIAN PROG TAHUNAN'!R32</f>
        <v/>
      </c>
      <c r="BA34" s="192" t="str">
        <f>'RINCIAN PROG TAHUNAN'!S32</f>
        <v/>
      </c>
      <c r="BB34" s="191" t="str">
        <f>'RINCIAN PROG TAHUNAN'!T32</f>
        <v/>
      </c>
      <c r="BC34" s="192" t="str">
        <f>'RINCIAN PROG TAHUNAN'!U32</f>
        <v/>
      </c>
      <c r="BD34" s="191" t="str">
        <f>'RINCIAN PROG TAHUNAN'!V32</f>
        <v/>
      </c>
      <c r="BF34" s="191" t="str">
        <f t="shared" si="1"/>
        <v/>
      </c>
      <c r="BG34" s="191">
        <f t="shared" si="16"/>
        <v>17.0017</v>
      </c>
      <c r="BI34" s="191">
        <f>'RINCIAN PROG TAHUNAN'!Y32</f>
        <v>17</v>
      </c>
      <c r="BJ34" s="192">
        <f>'RINCIAN PROG TAHUNAN'!Z32</f>
        <v>0</v>
      </c>
      <c r="BK34" s="192">
        <f>'RINCIAN PROG TAHUNAN'!AA32</f>
        <v>0</v>
      </c>
      <c r="BL34" s="191">
        <f>'RINCIAN PROG TAHUNAN'!AB32</f>
        <v>0</v>
      </c>
      <c r="BM34" s="192">
        <f>'RINCIAN PROG TAHUNAN'!AC32</f>
        <v>0</v>
      </c>
      <c r="BN34" s="191">
        <f>'RINCIAN PROG TAHUNAN'!AD32</f>
        <v>0</v>
      </c>
      <c r="BO34" s="191" t="str">
        <f t="shared" si="2"/>
        <v/>
      </c>
      <c r="BP34" s="192" t="str">
        <f t="shared" si="3"/>
        <v/>
      </c>
      <c r="BQ34" s="192" t="str">
        <f t="shared" si="4"/>
        <v/>
      </c>
      <c r="BR34" s="191" t="str">
        <f t="shared" si="5"/>
        <v/>
      </c>
      <c r="BS34" s="192" t="str">
        <f t="shared" si="6"/>
        <v/>
      </c>
      <c r="BT34" s="191" t="str">
        <f t="shared" si="7"/>
        <v/>
      </c>
      <c r="BU34" s="191" t="str">
        <f t="shared" si="8"/>
        <v/>
      </c>
      <c r="BV34" s="191" t="str">
        <f t="shared" si="9"/>
        <v/>
      </c>
      <c r="BW34" s="192" t="str">
        <f t="shared" si="10"/>
        <v/>
      </c>
      <c r="BX34" s="191" t="str">
        <f t="shared" si="11"/>
        <v/>
      </c>
      <c r="BY34" s="192" t="str">
        <f t="shared" si="12"/>
        <v/>
      </c>
      <c r="BZ34" s="191" t="str">
        <f t="shared" si="13"/>
        <v/>
      </c>
      <c r="CA34" s="197"/>
      <c r="CB34" s="197"/>
      <c r="CC34" s="197"/>
      <c r="CD34" s="197"/>
      <c r="CE34" s="197"/>
      <c r="CF34" s="197"/>
      <c r="CG34" s="197"/>
      <c r="CH34" s="197"/>
      <c r="CI34" s="197"/>
      <c r="CJ34" s="197"/>
      <c r="CK34" s="197"/>
      <c r="CL34" s="197"/>
      <c r="CM34" s="197"/>
      <c r="CN34" s="197"/>
    </row>
    <row r="35" spans="2:92" ht="66.75" customHeight="1" x14ac:dyDescent="0.2">
      <c r="B35" s="222" t="str">
        <f t="shared" si="17"/>
        <v/>
      </c>
      <c r="C35" s="223" t="str">
        <f t="shared" ref="C35:G36" si="18">BV35</f>
        <v/>
      </c>
      <c r="D35" s="224" t="str">
        <f t="shared" si="18"/>
        <v/>
      </c>
      <c r="E35" s="223" t="str">
        <f t="shared" si="18"/>
        <v/>
      </c>
      <c r="F35" s="224" t="str">
        <f t="shared" si="18"/>
        <v/>
      </c>
      <c r="G35" s="225" t="str">
        <f t="shared" si="18"/>
        <v/>
      </c>
      <c r="H35" s="4"/>
      <c r="I35" s="228"/>
      <c r="J35" s="187"/>
      <c r="K35" s="187"/>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199"/>
      <c r="AN35" s="199"/>
      <c r="AO35" s="199"/>
      <c r="AP35" s="199"/>
      <c r="AQ35" s="199"/>
      <c r="AR35" s="199"/>
      <c r="AS35" s="199"/>
      <c r="AT35" s="199"/>
      <c r="AU35" s="199"/>
      <c r="AV35" s="191" t="str">
        <f t="shared" si="0"/>
        <v/>
      </c>
      <c r="AW35" s="191">
        <f t="shared" si="15"/>
        <v>18.001799999999999</v>
      </c>
      <c r="AX35" s="191">
        <v>18</v>
      </c>
      <c r="AY35" s="191">
        <f>'RINCIAN PROG TAHUNAN'!Q33</f>
        <v>18</v>
      </c>
      <c r="AZ35" s="191">
        <f>'RINCIAN PROG TAHUNAN'!R33</f>
        <v>0</v>
      </c>
      <c r="BA35" s="192">
        <f>'RINCIAN PROG TAHUNAN'!S33</f>
        <v>0</v>
      </c>
      <c r="BB35" s="191">
        <f>'RINCIAN PROG TAHUNAN'!T33</f>
        <v>0</v>
      </c>
      <c r="BC35" s="192">
        <f>'RINCIAN PROG TAHUNAN'!U33</f>
        <v>0</v>
      </c>
      <c r="BD35" s="191">
        <f>'RINCIAN PROG TAHUNAN'!V33</f>
        <v>0</v>
      </c>
      <c r="BF35" s="191" t="str">
        <f t="shared" si="1"/>
        <v/>
      </c>
      <c r="BG35" s="191">
        <f t="shared" si="16"/>
        <v>18.001799999999999</v>
      </c>
      <c r="BI35" s="191">
        <f>'RINCIAN PROG TAHUNAN'!Y33</f>
        <v>18</v>
      </c>
      <c r="BJ35" s="192">
        <f>'RINCIAN PROG TAHUNAN'!Z33</f>
        <v>0</v>
      </c>
      <c r="BK35" s="192">
        <f>'RINCIAN PROG TAHUNAN'!AA33</f>
        <v>0</v>
      </c>
      <c r="BL35" s="191">
        <f>'RINCIAN PROG TAHUNAN'!AB33</f>
        <v>0</v>
      </c>
      <c r="BM35" s="192">
        <f>'RINCIAN PROG TAHUNAN'!AC33</f>
        <v>0</v>
      </c>
      <c r="BN35" s="191">
        <f>'RINCIAN PROG TAHUNAN'!AD33</f>
        <v>0</v>
      </c>
      <c r="BO35" s="191" t="str">
        <f t="shared" si="2"/>
        <v/>
      </c>
      <c r="BP35" s="192" t="str">
        <f t="shared" si="3"/>
        <v/>
      </c>
      <c r="BQ35" s="192" t="str">
        <f t="shared" si="4"/>
        <v/>
      </c>
      <c r="BR35" s="191" t="str">
        <f t="shared" si="5"/>
        <v/>
      </c>
      <c r="BS35" s="192" t="str">
        <f t="shared" si="6"/>
        <v/>
      </c>
      <c r="BT35" s="191" t="str">
        <f t="shared" si="7"/>
        <v/>
      </c>
      <c r="BU35" s="191" t="str">
        <f t="shared" si="8"/>
        <v/>
      </c>
      <c r="BV35" s="191" t="str">
        <f t="shared" si="9"/>
        <v/>
      </c>
      <c r="BW35" s="192" t="str">
        <f t="shared" si="10"/>
        <v/>
      </c>
      <c r="BX35" s="191" t="str">
        <f t="shared" si="11"/>
        <v/>
      </c>
      <c r="BY35" s="192" t="str">
        <f t="shared" si="12"/>
        <v/>
      </c>
      <c r="BZ35" s="191" t="str">
        <f t="shared" si="13"/>
        <v/>
      </c>
      <c r="CA35" s="197"/>
      <c r="CB35" s="197"/>
      <c r="CC35" s="197"/>
      <c r="CD35" s="197"/>
      <c r="CE35" s="197"/>
      <c r="CF35" s="197"/>
      <c r="CG35" s="197"/>
      <c r="CH35" s="197"/>
      <c r="CI35" s="197"/>
      <c r="CJ35" s="197"/>
      <c r="CK35" s="197"/>
      <c r="CL35" s="197"/>
      <c r="CM35" s="197"/>
      <c r="CN35" s="197"/>
    </row>
    <row r="36" spans="2:92" ht="66.75" hidden="1" customHeight="1" x14ac:dyDescent="0.2">
      <c r="B36" s="222" t="str">
        <f t="shared" si="17"/>
        <v/>
      </c>
      <c r="C36" s="223" t="str">
        <f t="shared" si="18"/>
        <v/>
      </c>
      <c r="D36" s="224" t="str">
        <f t="shared" si="18"/>
        <v/>
      </c>
      <c r="E36" s="223" t="str">
        <f t="shared" si="18"/>
        <v/>
      </c>
      <c r="F36" s="224" t="str">
        <f t="shared" si="18"/>
        <v/>
      </c>
      <c r="G36" s="225" t="str">
        <f t="shared" si="18"/>
        <v/>
      </c>
      <c r="H36" s="4"/>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249"/>
      <c r="AM36" s="199"/>
      <c r="AN36" s="199"/>
      <c r="AO36" s="199"/>
      <c r="AP36" s="199"/>
      <c r="AQ36" s="199"/>
      <c r="AR36" s="199"/>
      <c r="AS36" s="199"/>
      <c r="AT36" s="199"/>
      <c r="AU36" s="199"/>
      <c r="AV36" s="191" t="str">
        <f t="shared" si="0"/>
        <v/>
      </c>
      <c r="AW36" s="191" t="str">
        <f t="shared" si="15"/>
        <v/>
      </c>
      <c r="AX36" s="191">
        <v>19</v>
      </c>
      <c r="AY36" s="191" t="str">
        <f>'RINCIAN PROG TAHUNAN'!Q34</f>
        <v/>
      </c>
      <c r="AZ36" s="191" t="str">
        <f>'RINCIAN PROG TAHUNAN'!R34</f>
        <v/>
      </c>
      <c r="BA36" s="192" t="str">
        <f>'RINCIAN PROG TAHUNAN'!S34</f>
        <v/>
      </c>
      <c r="BB36" s="191" t="str">
        <f>'RINCIAN PROG TAHUNAN'!T34</f>
        <v/>
      </c>
      <c r="BC36" s="192" t="str">
        <f>'RINCIAN PROG TAHUNAN'!U34</f>
        <v/>
      </c>
      <c r="BD36" s="191" t="str">
        <f>'RINCIAN PROG TAHUNAN'!V34</f>
        <v/>
      </c>
      <c r="BF36" s="191" t="str">
        <f t="shared" si="1"/>
        <v/>
      </c>
      <c r="BG36" s="191" t="str">
        <f t="shared" si="16"/>
        <v/>
      </c>
      <c r="BI36" s="191" t="str">
        <f>'RINCIAN PROG TAHUNAN'!Y34</f>
        <v/>
      </c>
      <c r="BJ36" s="192" t="str">
        <f>'RINCIAN PROG TAHUNAN'!Z34</f>
        <v/>
      </c>
      <c r="BK36" s="192" t="str">
        <f>'RINCIAN PROG TAHUNAN'!AA34</f>
        <v/>
      </c>
      <c r="BL36" s="191" t="str">
        <f>'RINCIAN PROG TAHUNAN'!AB34</f>
        <v/>
      </c>
      <c r="BM36" s="192" t="str">
        <f>'RINCIAN PROG TAHUNAN'!AC34</f>
        <v/>
      </c>
      <c r="BN36" s="191" t="str">
        <f>'RINCIAN PROG TAHUNAN'!AD34</f>
        <v/>
      </c>
      <c r="BO36" s="191" t="str">
        <f t="shared" si="2"/>
        <v/>
      </c>
      <c r="BP36" s="192" t="str">
        <f t="shared" si="3"/>
        <v/>
      </c>
      <c r="BQ36" s="192" t="str">
        <f t="shared" si="4"/>
        <v/>
      </c>
      <c r="BR36" s="191" t="str">
        <f t="shared" si="5"/>
        <v/>
      </c>
      <c r="BS36" s="192" t="str">
        <f t="shared" si="6"/>
        <v/>
      </c>
      <c r="BT36" s="191" t="str">
        <f t="shared" si="7"/>
        <v/>
      </c>
      <c r="BU36" s="191" t="str">
        <f t="shared" si="8"/>
        <v/>
      </c>
      <c r="BV36" s="191" t="str">
        <f t="shared" si="9"/>
        <v/>
      </c>
      <c r="BW36" s="192" t="str">
        <f t="shared" si="10"/>
        <v/>
      </c>
      <c r="BX36" s="191" t="str">
        <f t="shared" si="11"/>
        <v/>
      </c>
      <c r="BY36" s="192" t="str">
        <f t="shared" si="12"/>
        <v/>
      </c>
      <c r="BZ36" s="191" t="str">
        <f t="shared" si="13"/>
        <v/>
      </c>
      <c r="CA36" s="197"/>
      <c r="CB36" s="197"/>
      <c r="CC36" s="197"/>
      <c r="CD36" s="197"/>
      <c r="CE36" s="197"/>
      <c r="CF36" s="197"/>
      <c r="CG36" s="197"/>
      <c r="CH36" s="197"/>
      <c r="CI36" s="197"/>
      <c r="CJ36" s="197"/>
      <c r="CK36" s="197"/>
      <c r="CL36" s="197"/>
      <c r="CM36" s="197"/>
      <c r="CN36" s="197"/>
    </row>
    <row r="37" spans="2:92" x14ac:dyDescent="0.2">
      <c r="AK37" s="179"/>
      <c r="AL37" s="179"/>
      <c r="AM37" s="199"/>
      <c r="AY37" s="191">
        <f>'RINCIAN PROG TAHUNAN'!Q31</f>
        <v>16</v>
      </c>
      <c r="AZ37" s="191">
        <f>'RINCIAN PROG TAHUNAN'!R31</f>
        <v>0</v>
      </c>
      <c r="BA37" s="192">
        <f>'RINCIAN PROG TAHUNAN'!S31</f>
        <v>0</v>
      </c>
      <c r="BB37" s="191">
        <f>'RINCIAN PROG TAHUNAN'!T31</f>
        <v>0</v>
      </c>
      <c r="BC37" s="192">
        <f>'RINCIAN PROG TAHUNAN'!U31</f>
        <v>0</v>
      </c>
      <c r="BI37" s="191">
        <f>'RINCIAN PROG TAHUNAN'!Y31</f>
        <v>16</v>
      </c>
      <c r="BJ37" s="192">
        <f>'RINCIAN PROG TAHUNAN'!Z31</f>
        <v>0</v>
      </c>
      <c r="BK37" s="192">
        <f>'RINCIAN PROG TAHUNAN'!AA31</f>
        <v>0</v>
      </c>
      <c r="BL37" s="191">
        <f>'RINCIAN PROG TAHUNAN'!AB31</f>
        <v>0</v>
      </c>
      <c r="BM37" s="192">
        <f>'RINCIAN PROG TAHUNAN'!AC31</f>
        <v>0</v>
      </c>
      <c r="BN37" s="191"/>
      <c r="BO37" s="191"/>
      <c r="BP37" s="192"/>
      <c r="BQ37" s="192"/>
      <c r="BR37" s="191"/>
      <c r="BS37" s="192"/>
      <c r="BT37" s="191"/>
      <c r="BU37" s="191"/>
      <c r="BV37" s="191"/>
      <c r="BW37" s="192"/>
      <c r="BX37" s="191"/>
      <c r="BY37" s="192"/>
      <c r="BZ37" s="191"/>
      <c r="CA37" s="197"/>
      <c r="CB37" s="197"/>
      <c r="CC37" s="197"/>
      <c r="CD37" s="197"/>
      <c r="CE37" s="197"/>
      <c r="CF37" s="197"/>
      <c r="CG37" s="197"/>
      <c r="CH37" s="197"/>
      <c r="CI37" s="197"/>
      <c r="CJ37" s="197"/>
      <c r="CK37" s="197"/>
      <c r="CL37" s="197"/>
      <c r="CM37" s="197"/>
      <c r="CN37" s="197"/>
    </row>
    <row r="38" spans="2:92" x14ac:dyDescent="0.2">
      <c r="AY38" s="191" t="str">
        <f>'RINCIAN PROG TAHUNAN'!Q32</f>
        <v/>
      </c>
      <c r="AZ38" s="191" t="str">
        <f>'RINCIAN PROG TAHUNAN'!R32</f>
        <v/>
      </c>
      <c r="BA38" s="192" t="str">
        <f>'RINCIAN PROG TAHUNAN'!S32</f>
        <v/>
      </c>
      <c r="BB38" s="191" t="str">
        <f>'RINCIAN PROG TAHUNAN'!T32</f>
        <v/>
      </c>
      <c r="BC38" s="192" t="str">
        <f>'RINCIAN PROG TAHUNAN'!U32</f>
        <v/>
      </c>
      <c r="BI38" s="191">
        <f>'RINCIAN PROG TAHUNAN'!Y32</f>
        <v>17</v>
      </c>
      <c r="BJ38" s="192">
        <f>'RINCIAN PROG TAHUNAN'!Z32</f>
        <v>0</v>
      </c>
      <c r="BK38" s="192">
        <f>'RINCIAN PROG TAHUNAN'!AA32</f>
        <v>0</v>
      </c>
      <c r="BL38" s="191">
        <f>'RINCIAN PROG TAHUNAN'!AB32</f>
        <v>0</v>
      </c>
      <c r="BM38" s="192">
        <f>'RINCIAN PROG TAHUNAN'!AC32</f>
        <v>0</v>
      </c>
      <c r="BN38" s="191"/>
      <c r="BO38" s="191"/>
      <c r="BP38" s="192"/>
      <c r="BQ38" s="192"/>
      <c r="BR38" s="191"/>
      <c r="BS38" s="192"/>
      <c r="BT38" s="191"/>
      <c r="BU38" s="191"/>
      <c r="BV38" s="191"/>
      <c r="BW38" s="192"/>
      <c r="BX38" s="191"/>
      <c r="BY38" s="192"/>
      <c r="BZ38" s="191"/>
      <c r="CA38" s="197"/>
      <c r="CB38" s="197"/>
      <c r="CC38" s="197"/>
      <c r="CD38" s="197"/>
      <c r="CE38" s="197"/>
      <c r="CF38" s="197"/>
      <c r="CG38" s="197"/>
      <c r="CH38" s="197"/>
      <c r="CI38" s="197"/>
      <c r="CJ38" s="197"/>
      <c r="CK38" s="197"/>
      <c r="CL38" s="197"/>
      <c r="CM38" s="197"/>
      <c r="CN38" s="197"/>
    </row>
    <row r="39" spans="2:92" x14ac:dyDescent="0.2">
      <c r="C39" t="str">
        <f>IF('DATA AWAL'!$D$13="","","Mengetahui,")</f>
        <v>Mengetahui,</v>
      </c>
      <c r="G39" t="str">
        <f>IF('DATA AWAL'!$D$11="","",'DATA AWAL'!$D$11&amp;", "&amp;'DATA AWAL'!$D$12)</f>
        <v>Purwokerto, 17 Juli 2017</v>
      </c>
      <c r="M39" s="200" t="str">
        <f>IF('DATA AWAL'!$D$11="","",'DATA AWAL'!$D$11&amp;", "&amp;'DATA AWAL'!$D$12)</f>
        <v>Purwokerto, 17 Juli 2017</v>
      </c>
      <c r="AY39" s="191">
        <f>'RINCIAN PROG TAHUNAN'!Q33</f>
        <v>18</v>
      </c>
      <c r="AZ39" s="191">
        <f>'RINCIAN PROG TAHUNAN'!R33</f>
        <v>0</v>
      </c>
      <c r="BA39" s="192">
        <f>'RINCIAN PROG TAHUNAN'!S33</f>
        <v>0</v>
      </c>
      <c r="BB39" s="191">
        <f>'RINCIAN PROG TAHUNAN'!T33</f>
        <v>0</v>
      </c>
      <c r="BC39" s="192">
        <f>'RINCIAN PROG TAHUNAN'!U33</f>
        <v>0</v>
      </c>
      <c r="BI39" s="191">
        <f>'RINCIAN PROG TAHUNAN'!Y33</f>
        <v>18</v>
      </c>
      <c r="BJ39" s="192">
        <f>'RINCIAN PROG TAHUNAN'!Z33</f>
        <v>0</v>
      </c>
      <c r="BK39" s="192">
        <f>'RINCIAN PROG TAHUNAN'!AA33</f>
        <v>0</v>
      </c>
      <c r="BL39" s="191">
        <f>'RINCIAN PROG TAHUNAN'!AB33</f>
        <v>0</v>
      </c>
      <c r="BM39" s="192">
        <f>'RINCIAN PROG TAHUNAN'!AC33</f>
        <v>0</v>
      </c>
      <c r="BN39" s="197"/>
      <c r="BO39" s="191" t="str">
        <f t="shared" ref="BO39:BO51" si="19">IF(AV39="","",VLOOKUP($AV39,$AY$18:$BC$51,2,FALSE))</f>
        <v/>
      </c>
      <c r="BP39" s="192" t="str">
        <f t="shared" ref="BP39:BP51" si="20">IF(AV39="","",VLOOKUP($AV39,$AY$18:$BC$51,3,FALSE))</f>
        <v/>
      </c>
      <c r="BQ39" s="191" t="str">
        <f t="shared" ref="BQ39:BQ51" si="21">IF(AV39="","",VLOOKUP($AV39,$AY$18:$BC$51,4,FALSE))</f>
        <v/>
      </c>
      <c r="BR39" s="191" t="str">
        <f t="shared" ref="BR39:BR51" si="22">IF(AV39="","",VLOOKUP($AV39,$AY$18:$BC$51,5,FALSE))</f>
        <v/>
      </c>
      <c r="BS39" s="191"/>
      <c r="BT39" s="191"/>
      <c r="BU39" s="191"/>
      <c r="BV39" s="191"/>
      <c r="BW39" s="191"/>
      <c r="BX39" s="191"/>
      <c r="BY39" s="191"/>
      <c r="BZ39" s="191"/>
      <c r="CA39" s="197"/>
      <c r="CB39" s="197"/>
      <c r="CC39" s="197"/>
      <c r="CD39" s="197"/>
      <c r="CE39" s="197"/>
      <c r="CF39" s="197"/>
      <c r="CG39" s="197"/>
      <c r="CH39" s="197"/>
      <c r="CI39" s="197"/>
      <c r="CJ39" s="197"/>
      <c r="CK39" s="197"/>
      <c r="CL39" s="197"/>
      <c r="CM39" s="197"/>
      <c r="CN39" s="197"/>
    </row>
    <row r="40" spans="2:92" ht="26.25" customHeight="1" x14ac:dyDescent="0.2">
      <c r="C40" s="440" t="str">
        <f>IF('DATA AWAL'!$D$13="","",'DATA AWAL'!$B$13&amp;" "&amp;'DATA AWAL'!$D$4&amp;" ,")</f>
        <v>KEPALA SEKOLAH SMAN 2 PURWOKERTO ,</v>
      </c>
      <c r="D40" s="440"/>
      <c r="E40" s="440"/>
      <c r="G40" s="447" t="str">
        <f>IF('DATA AWAL'!$B$5="","",'DATA AWAL'!$B$5&amp;" "&amp;'DATA AWAL'!$B$7&amp;" "&amp;'DATA AWAL'!$D$7&amp;",")</f>
        <v>GURU MATA PELAJARAN Antropologi,</v>
      </c>
      <c r="H40" s="447"/>
      <c r="M40" s="440" t="str">
        <f>IF('DATA AWAL'!$B$5="","",'DATA AWAL'!$B$5&amp;" "&amp;'DATA AWAL'!$B$7&amp;" "&amp;'DATA AWAL'!$D$7&amp;",")</f>
        <v>GURU MATA PELAJARAN Antropologi,</v>
      </c>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Y40" s="191" t="str">
        <f>'RINCIAN PROG TAHUNAN'!Q34</f>
        <v/>
      </c>
      <c r="AZ40" s="191" t="str">
        <f>'RINCIAN PROG TAHUNAN'!R34</f>
        <v/>
      </c>
      <c r="BA40" s="192" t="str">
        <f>'RINCIAN PROG TAHUNAN'!S34</f>
        <v/>
      </c>
      <c r="BB40" s="191" t="str">
        <f>'RINCIAN PROG TAHUNAN'!T34</f>
        <v/>
      </c>
      <c r="BC40" s="192" t="str">
        <f>'RINCIAN PROG TAHUNAN'!U34</f>
        <v/>
      </c>
      <c r="BI40" s="191" t="str">
        <f>'RINCIAN PROG TAHUNAN'!Y34</f>
        <v/>
      </c>
      <c r="BJ40" s="192" t="str">
        <f>'RINCIAN PROG TAHUNAN'!Z34</f>
        <v/>
      </c>
      <c r="BK40" s="192" t="str">
        <f>'RINCIAN PROG TAHUNAN'!AA34</f>
        <v/>
      </c>
      <c r="BL40" s="191" t="str">
        <f>'RINCIAN PROG TAHUNAN'!AB34</f>
        <v/>
      </c>
      <c r="BM40" s="192" t="str">
        <f>'RINCIAN PROG TAHUNAN'!AC34</f>
        <v/>
      </c>
      <c r="BN40" s="197"/>
      <c r="BO40" s="191" t="str">
        <f t="shared" si="19"/>
        <v/>
      </c>
      <c r="BP40" s="192" t="str">
        <f t="shared" si="20"/>
        <v/>
      </c>
      <c r="BQ40" s="191" t="str">
        <f t="shared" si="21"/>
        <v/>
      </c>
      <c r="BR40" s="191" t="str">
        <f t="shared" si="22"/>
        <v/>
      </c>
      <c r="BS40" s="191"/>
      <c r="BT40" s="191"/>
      <c r="BU40" s="191"/>
      <c r="BV40" s="191"/>
      <c r="BW40" s="191"/>
      <c r="BX40" s="191"/>
      <c r="BY40" s="191"/>
      <c r="BZ40" s="191"/>
      <c r="CA40" s="197"/>
      <c r="CB40" s="197"/>
      <c r="CC40" s="197"/>
      <c r="CD40" s="197"/>
      <c r="CE40" s="197"/>
      <c r="CF40" s="197"/>
      <c r="CG40" s="197"/>
      <c r="CH40" s="197"/>
      <c r="CI40" s="197"/>
      <c r="CJ40" s="197"/>
      <c r="CK40" s="197"/>
      <c r="CL40" s="197"/>
      <c r="CM40" s="197"/>
      <c r="CN40" s="197"/>
    </row>
    <row r="41" spans="2:92" x14ac:dyDescent="0.2">
      <c r="AY41" s="191" t="str">
        <f>'RINCIAN PROG TAHUNAN'!Q35</f>
        <v/>
      </c>
      <c r="AZ41" s="191" t="str">
        <f>'RINCIAN PROG TAHUNAN'!R35</f>
        <v/>
      </c>
      <c r="BA41" s="192" t="str">
        <f>'RINCIAN PROG TAHUNAN'!S35</f>
        <v/>
      </c>
      <c r="BB41" s="191" t="str">
        <f>'RINCIAN PROG TAHUNAN'!T35</f>
        <v/>
      </c>
      <c r="BC41" s="192" t="str">
        <f>'RINCIAN PROG TAHUNAN'!U35</f>
        <v/>
      </c>
      <c r="BI41" s="191" t="str">
        <f>'RINCIAN PROG TAHUNAN'!Y35</f>
        <v/>
      </c>
      <c r="BJ41" s="192" t="str">
        <f>'RINCIAN PROG TAHUNAN'!Z35</f>
        <v/>
      </c>
      <c r="BK41" s="192" t="str">
        <f>'RINCIAN PROG TAHUNAN'!AA35</f>
        <v/>
      </c>
      <c r="BL41" s="191" t="str">
        <f>'RINCIAN PROG TAHUNAN'!AB35</f>
        <v/>
      </c>
      <c r="BM41" s="192" t="str">
        <f>'RINCIAN PROG TAHUNAN'!AC35</f>
        <v/>
      </c>
      <c r="BN41" s="197"/>
      <c r="BO41" s="191" t="str">
        <f t="shared" si="19"/>
        <v/>
      </c>
      <c r="BP41" s="192" t="str">
        <f t="shared" si="20"/>
        <v/>
      </c>
      <c r="BQ41" s="191" t="str">
        <f t="shared" si="21"/>
        <v/>
      </c>
      <c r="BR41" s="191" t="str">
        <f t="shared" si="22"/>
        <v/>
      </c>
      <c r="BS41" s="191"/>
      <c r="BT41" s="191"/>
      <c r="BU41" s="191"/>
      <c r="BV41" s="191"/>
      <c r="BW41" s="191"/>
      <c r="BX41" s="191"/>
      <c r="BY41" s="191"/>
      <c r="BZ41" s="191"/>
      <c r="CA41" s="197"/>
      <c r="CB41" s="197"/>
      <c r="CC41" s="197"/>
      <c r="CD41" s="197"/>
      <c r="CE41" s="197"/>
      <c r="CF41" s="197"/>
      <c r="CG41" s="197"/>
      <c r="CH41" s="197"/>
      <c r="CI41" s="197"/>
      <c r="CJ41" s="197"/>
      <c r="CK41" s="197"/>
      <c r="CL41" s="197"/>
      <c r="CM41" s="197"/>
      <c r="CN41" s="197"/>
    </row>
    <row r="42" spans="2:92" x14ac:dyDescent="0.2">
      <c r="AY42" s="191" t="str">
        <f>'RINCIAN PROG TAHUNAN'!Q36</f>
        <v/>
      </c>
      <c r="AZ42" s="191" t="str">
        <f>'RINCIAN PROG TAHUNAN'!R36</f>
        <v/>
      </c>
      <c r="BA42" s="192" t="str">
        <f>'RINCIAN PROG TAHUNAN'!S36</f>
        <v/>
      </c>
      <c r="BB42" s="191" t="str">
        <f>'RINCIAN PROG TAHUNAN'!T36</f>
        <v/>
      </c>
      <c r="BC42" s="192" t="str">
        <f>'RINCIAN PROG TAHUNAN'!U36</f>
        <v/>
      </c>
      <c r="BI42" s="191" t="str">
        <f>'RINCIAN PROG TAHUNAN'!Y36</f>
        <v/>
      </c>
      <c r="BJ42" s="192" t="str">
        <f>'RINCIAN PROG TAHUNAN'!Z36</f>
        <v/>
      </c>
      <c r="BK42" s="192" t="str">
        <f>'RINCIAN PROG TAHUNAN'!AA36</f>
        <v/>
      </c>
      <c r="BL42" s="191" t="str">
        <f>'RINCIAN PROG TAHUNAN'!AB36</f>
        <v/>
      </c>
      <c r="BM42" s="192" t="str">
        <f>'RINCIAN PROG TAHUNAN'!AC36</f>
        <v/>
      </c>
      <c r="BN42" s="197"/>
      <c r="BO42" s="191" t="str">
        <f t="shared" si="19"/>
        <v/>
      </c>
      <c r="BP42" s="192" t="str">
        <f t="shared" si="20"/>
        <v/>
      </c>
      <c r="BQ42" s="191" t="str">
        <f t="shared" si="21"/>
        <v/>
      </c>
      <c r="BR42" s="191" t="str">
        <f t="shared" si="22"/>
        <v/>
      </c>
      <c r="BS42" s="191"/>
      <c r="BT42" s="191"/>
      <c r="BU42" s="191"/>
      <c r="BV42" s="191"/>
      <c r="BW42" s="191"/>
      <c r="BX42" s="191"/>
      <c r="BY42" s="191"/>
      <c r="BZ42" s="191"/>
      <c r="CA42" s="197"/>
      <c r="CB42" s="197"/>
      <c r="CC42" s="197"/>
      <c r="CD42" s="197"/>
      <c r="CE42" s="197"/>
      <c r="CF42" s="197"/>
      <c r="CG42" s="197"/>
      <c r="CH42" s="197"/>
      <c r="CI42" s="197"/>
      <c r="CJ42" s="197"/>
      <c r="CK42" s="197"/>
      <c r="CL42" s="197"/>
      <c r="CM42" s="197"/>
      <c r="CN42" s="197"/>
    </row>
    <row r="43" spans="2:92" x14ac:dyDescent="0.2">
      <c r="AY43" s="191" t="str">
        <f>'RINCIAN PROG TAHUNAN'!Q37</f>
        <v/>
      </c>
      <c r="AZ43" s="191" t="str">
        <f>'RINCIAN PROG TAHUNAN'!R37</f>
        <v/>
      </c>
      <c r="BA43" s="192" t="str">
        <f>'RINCIAN PROG TAHUNAN'!S37</f>
        <v/>
      </c>
      <c r="BB43" s="191" t="str">
        <f>'RINCIAN PROG TAHUNAN'!T37</f>
        <v/>
      </c>
      <c r="BC43" s="192" t="str">
        <f>'RINCIAN PROG TAHUNAN'!U37</f>
        <v/>
      </c>
      <c r="BI43" s="191" t="str">
        <f>'RINCIAN PROG TAHUNAN'!Y37</f>
        <v/>
      </c>
      <c r="BJ43" s="192" t="str">
        <f>'RINCIAN PROG TAHUNAN'!Z37</f>
        <v/>
      </c>
      <c r="BK43" s="192" t="str">
        <f>'RINCIAN PROG TAHUNAN'!AA37</f>
        <v/>
      </c>
      <c r="BL43" s="191" t="str">
        <f>'RINCIAN PROG TAHUNAN'!AB37</f>
        <v/>
      </c>
      <c r="BM43" s="192" t="str">
        <f>'RINCIAN PROG TAHUNAN'!AC37</f>
        <v/>
      </c>
      <c r="BN43" s="197"/>
      <c r="BO43" s="191" t="str">
        <f t="shared" si="19"/>
        <v/>
      </c>
      <c r="BP43" s="192" t="str">
        <f t="shared" si="20"/>
        <v/>
      </c>
      <c r="BQ43" s="191" t="str">
        <f t="shared" si="21"/>
        <v/>
      </c>
      <c r="BR43" s="191" t="str">
        <f t="shared" si="22"/>
        <v/>
      </c>
      <c r="BS43" s="191"/>
      <c r="BT43" s="191"/>
      <c r="BU43" s="191"/>
      <c r="BV43" s="191"/>
      <c r="BW43" s="191"/>
      <c r="BX43" s="191"/>
      <c r="BY43" s="191"/>
      <c r="BZ43" s="191"/>
      <c r="CA43" s="197"/>
      <c r="CB43" s="197"/>
      <c r="CC43" s="197"/>
      <c r="CD43" s="197"/>
      <c r="CE43" s="197"/>
      <c r="CF43" s="197"/>
      <c r="CG43" s="197"/>
      <c r="CH43" s="197"/>
      <c r="CI43" s="197"/>
      <c r="CJ43" s="197"/>
      <c r="CK43" s="197"/>
      <c r="CL43" s="197"/>
      <c r="CM43" s="197"/>
      <c r="CN43" s="197"/>
    </row>
    <row r="44" spans="2:92" x14ac:dyDescent="0.2">
      <c r="C44" t="str">
        <f>IF('DATA AWAL'!$D$13="","",'DATA AWAL'!$D$13)</f>
        <v>Drs. H. TOHAR, M.Si</v>
      </c>
      <c r="G44" t="str">
        <f>IF('DATA AWAL'!$D$5="","",'DATA AWAL'!$D$5)</f>
        <v>LANGGENG HADI P.</v>
      </c>
      <c r="M44" t="str">
        <f>IF('DATA AWAL'!$D$5="","",'DATA AWAL'!$D$5)</f>
        <v>LANGGENG HADI P.</v>
      </c>
      <c r="AY44" s="191" t="str">
        <f>'RINCIAN PROG TAHUNAN'!Q38</f>
        <v/>
      </c>
      <c r="AZ44" s="191" t="str">
        <f>'RINCIAN PROG TAHUNAN'!R38</f>
        <v/>
      </c>
      <c r="BA44" s="192" t="str">
        <f>'RINCIAN PROG TAHUNAN'!S38</f>
        <v/>
      </c>
      <c r="BB44" s="191" t="str">
        <f>'RINCIAN PROG TAHUNAN'!T38</f>
        <v/>
      </c>
      <c r="BC44" s="192" t="str">
        <f>'RINCIAN PROG TAHUNAN'!U38</f>
        <v/>
      </c>
      <c r="BI44" s="191" t="str">
        <f>'RINCIAN PROG TAHUNAN'!Y38</f>
        <v/>
      </c>
      <c r="BJ44" s="192" t="str">
        <f>'RINCIAN PROG TAHUNAN'!Z38</f>
        <v/>
      </c>
      <c r="BK44" s="192" t="str">
        <f>'RINCIAN PROG TAHUNAN'!AA38</f>
        <v/>
      </c>
      <c r="BL44" s="191" t="str">
        <f>'RINCIAN PROG TAHUNAN'!AB38</f>
        <v/>
      </c>
      <c r="BM44" s="192" t="str">
        <f>'RINCIAN PROG TAHUNAN'!AC38</f>
        <v/>
      </c>
      <c r="BN44" s="197"/>
      <c r="BO44" s="191" t="str">
        <f t="shared" si="19"/>
        <v/>
      </c>
      <c r="BP44" s="192" t="str">
        <f t="shared" si="20"/>
        <v/>
      </c>
      <c r="BQ44" s="191" t="str">
        <f t="shared" si="21"/>
        <v/>
      </c>
      <c r="BR44" s="191" t="str">
        <f t="shared" si="22"/>
        <v/>
      </c>
      <c r="BS44" s="191"/>
      <c r="BT44" s="191"/>
      <c r="BU44" s="191"/>
      <c r="BV44" s="191"/>
      <c r="BW44" s="191"/>
      <c r="BX44" s="191"/>
      <c r="BY44" s="191"/>
      <c r="BZ44" s="191"/>
      <c r="CA44" s="197"/>
      <c r="CB44" s="197"/>
      <c r="CC44" s="197"/>
      <c r="CD44" s="197"/>
      <c r="CE44" s="197"/>
      <c r="CF44" s="197"/>
      <c r="CG44" s="197"/>
      <c r="CH44" s="197"/>
      <c r="CI44" s="197"/>
      <c r="CJ44" s="197"/>
      <c r="CK44" s="197"/>
      <c r="CL44" s="197"/>
      <c r="CM44" s="197"/>
      <c r="CN44" s="197"/>
    </row>
    <row r="45" spans="2:92" x14ac:dyDescent="0.2">
      <c r="C45" t="str">
        <f>IF('DATA AWAL'!$D$14="","",'DATA AWAL'!$B$14&amp;". "&amp;'DATA AWAL'!$D$14)</f>
        <v>NIP. 196307101994121002</v>
      </c>
      <c r="G45" t="str">
        <f>IF('DATA AWAL'!$D$6="","",'DATA AWAL'!$B$6&amp;". "&amp;'DATA AWAL'!$D$6)</f>
        <v>NIP. 196906281992031006</v>
      </c>
      <c r="M45" t="str">
        <f>IF('DATA AWAL'!$D$6="","",'DATA AWAL'!$B$6&amp;". "&amp;'DATA AWAL'!$D$6)</f>
        <v>NIP. 196906281992031006</v>
      </c>
      <c r="AY45" s="191" t="str">
        <f>'RINCIAN PROG TAHUNAN'!Q39</f>
        <v/>
      </c>
      <c r="AZ45" s="191" t="str">
        <f>'RINCIAN PROG TAHUNAN'!R39</f>
        <v/>
      </c>
      <c r="BA45" s="192" t="str">
        <f>'RINCIAN PROG TAHUNAN'!S39</f>
        <v/>
      </c>
      <c r="BB45" s="191" t="str">
        <f>'RINCIAN PROG TAHUNAN'!T39</f>
        <v/>
      </c>
      <c r="BC45" s="192" t="str">
        <f>'RINCIAN PROG TAHUNAN'!U39</f>
        <v/>
      </c>
      <c r="BI45" s="191" t="str">
        <f>'RINCIAN PROG TAHUNAN'!Y39</f>
        <v/>
      </c>
      <c r="BJ45" s="192" t="str">
        <f>'RINCIAN PROG TAHUNAN'!Z39</f>
        <v/>
      </c>
      <c r="BK45" s="192" t="str">
        <f>'RINCIAN PROG TAHUNAN'!AA39</f>
        <v/>
      </c>
      <c r="BL45" s="191" t="str">
        <f>'RINCIAN PROG TAHUNAN'!AB39</f>
        <v/>
      </c>
      <c r="BM45" s="192" t="str">
        <f>'RINCIAN PROG TAHUNAN'!AC39</f>
        <v/>
      </c>
      <c r="BN45" s="197"/>
      <c r="BO45" s="191" t="str">
        <f t="shared" si="19"/>
        <v/>
      </c>
      <c r="BP45" s="192" t="str">
        <f t="shared" si="20"/>
        <v/>
      </c>
      <c r="BQ45" s="191" t="str">
        <f t="shared" si="21"/>
        <v/>
      </c>
      <c r="BR45" s="191" t="str">
        <f t="shared" si="22"/>
        <v/>
      </c>
      <c r="BS45" s="191"/>
      <c r="BT45" s="191"/>
      <c r="BU45" s="191"/>
      <c r="BV45" s="191"/>
      <c r="BW45" s="191"/>
      <c r="BX45" s="191"/>
      <c r="BY45" s="191"/>
      <c r="BZ45" s="191"/>
      <c r="CA45" s="197"/>
      <c r="CB45" s="197"/>
      <c r="CC45" s="197"/>
      <c r="CD45" s="197"/>
      <c r="CE45" s="197"/>
      <c r="CF45" s="197"/>
      <c r="CG45" s="197"/>
      <c r="CH45" s="197"/>
      <c r="CI45" s="197"/>
      <c r="CJ45" s="197"/>
      <c r="CK45" s="197"/>
      <c r="CL45" s="197"/>
      <c r="CM45" s="197"/>
      <c r="CN45" s="197"/>
    </row>
    <row r="46" spans="2:92" x14ac:dyDescent="0.2">
      <c r="AY46" s="191" t="str">
        <f>'RINCIAN PROG TAHUNAN'!Q40</f>
        <v/>
      </c>
      <c r="AZ46" s="191" t="str">
        <f>'RINCIAN PROG TAHUNAN'!R40</f>
        <v/>
      </c>
      <c r="BA46" s="192" t="str">
        <f>'RINCIAN PROG TAHUNAN'!S40</f>
        <v/>
      </c>
      <c r="BB46" s="191" t="str">
        <f>'RINCIAN PROG TAHUNAN'!T40</f>
        <v/>
      </c>
      <c r="BC46" s="192" t="str">
        <f>'RINCIAN PROG TAHUNAN'!U40</f>
        <v/>
      </c>
      <c r="BI46" s="191" t="str">
        <f>'RINCIAN PROG TAHUNAN'!Y40</f>
        <v/>
      </c>
      <c r="BJ46" s="192" t="str">
        <f>'RINCIAN PROG TAHUNAN'!Z40</f>
        <v/>
      </c>
      <c r="BK46" s="192" t="str">
        <f>'RINCIAN PROG TAHUNAN'!AA40</f>
        <v/>
      </c>
      <c r="BL46" s="191" t="str">
        <f>'RINCIAN PROG TAHUNAN'!AB40</f>
        <v/>
      </c>
      <c r="BM46" s="192" t="str">
        <f>'RINCIAN PROG TAHUNAN'!AC40</f>
        <v/>
      </c>
      <c r="BN46" s="197"/>
      <c r="BO46" s="191" t="str">
        <f t="shared" si="19"/>
        <v/>
      </c>
      <c r="BP46" s="192" t="str">
        <f t="shared" si="20"/>
        <v/>
      </c>
      <c r="BQ46" s="191" t="str">
        <f t="shared" si="21"/>
        <v/>
      </c>
      <c r="BR46" s="191" t="str">
        <f t="shared" si="22"/>
        <v/>
      </c>
      <c r="BS46" s="191"/>
      <c r="BT46" s="191"/>
      <c r="BU46" s="191"/>
      <c r="BV46" s="191"/>
      <c r="BW46" s="191"/>
      <c r="BX46" s="191"/>
      <c r="BY46" s="191"/>
      <c r="BZ46" s="191"/>
      <c r="CA46" s="197"/>
      <c r="CB46" s="197"/>
      <c r="CC46" s="197"/>
      <c r="CD46" s="197"/>
      <c r="CE46" s="197"/>
      <c r="CF46" s="197"/>
      <c r="CG46" s="197"/>
      <c r="CH46" s="197"/>
      <c r="CI46" s="197"/>
      <c r="CJ46" s="197"/>
      <c r="CK46" s="197"/>
      <c r="CL46" s="197"/>
      <c r="CM46" s="197"/>
      <c r="CN46" s="197"/>
    </row>
    <row r="47" spans="2:92" x14ac:dyDescent="0.2">
      <c r="AY47" s="191" t="str">
        <f>'RINCIAN PROG TAHUNAN'!Q41</f>
        <v/>
      </c>
      <c r="AZ47" s="191" t="str">
        <f>'RINCIAN PROG TAHUNAN'!R41</f>
        <v/>
      </c>
      <c r="BA47" s="192" t="str">
        <f>'RINCIAN PROG TAHUNAN'!S41</f>
        <v/>
      </c>
      <c r="BB47" s="191" t="str">
        <f>'RINCIAN PROG TAHUNAN'!T41</f>
        <v/>
      </c>
      <c r="BC47" s="192" t="str">
        <f>'RINCIAN PROG TAHUNAN'!U41</f>
        <v/>
      </c>
      <c r="BI47" s="191" t="str">
        <f>'RINCIAN PROG TAHUNAN'!Y41</f>
        <v/>
      </c>
      <c r="BJ47" s="192" t="str">
        <f>'RINCIAN PROG TAHUNAN'!Z41</f>
        <v/>
      </c>
      <c r="BK47" s="192" t="str">
        <f>'RINCIAN PROG TAHUNAN'!AA41</f>
        <v/>
      </c>
      <c r="BL47" s="191" t="str">
        <f>'RINCIAN PROG TAHUNAN'!AB41</f>
        <v/>
      </c>
      <c r="BM47" s="192" t="str">
        <f>'RINCIAN PROG TAHUNAN'!AC41</f>
        <v/>
      </c>
      <c r="BN47" s="197"/>
      <c r="BO47" s="191" t="str">
        <f t="shared" si="19"/>
        <v/>
      </c>
      <c r="BP47" s="192" t="str">
        <f t="shared" si="20"/>
        <v/>
      </c>
      <c r="BQ47" s="191" t="str">
        <f t="shared" si="21"/>
        <v/>
      </c>
      <c r="BR47" s="191" t="str">
        <f t="shared" si="22"/>
        <v/>
      </c>
      <c r="BS47" s="191"/>
      <c r="BT47" s="191"/>
      <c r="BU47" s="191"/>
      <c r="BV47" s="191"/>
      <c r="BW47" s="191"/>
      <c r="BX47" s="191"/>
      <c r="BY47" s="191"/>
      <c r="BZ47" s="191"/>
      <c r="CA47" s="197"/>
      <c r="CB47" s="197"/>
      <c r="CC47" s="197"/>
      <c r="CD47" s="197"/>
      <c r="CE47" s="197"/>
      <c r="CF47" s="197"/>
      <c r="CG47" s="197"/>
      <c r="CH47" s="197"/>
      <c r="CI47" s="197"/>
      <c r="CJ47" s="197"/>
      <c r="CK47" s="197"/>
      <c r="CL47" s="197"/>
      <c r="CM47" s="197"/>
      <c r="CN47" s="197"/>
    </row>
    <row r="48" spans="2:92" x14ac:dyDescent="0.2">
      <c r="AY48" s="191" t="str">
        <f>'RINCIAN PROG TAHUNAN'!Q42</f>
        <v/>
      </c>
      <c r="AZ48" s="191" t="str">
        <f>'RINCIAN PROG TAHUNAN'!R42</f>
        <v/>
      </c>
      <c r="BA48" s="192" t="str">
        <f>'RINCIAN PROG TAHUNAN'!S42</f>
        <v/>
      </c>
      <c r="BB48" s="191" t="str">
        <f>'RINCIAN PROG TAHUNAN'!T42</f>
        <v/>
      </c>
      <c r="BC48" s="192" t="str">
        <f>'RINCIAN PROG TAHUNAN'!U42</f>
        <v/>
      </c>
      <c r="BI48" s="191" t="str">
        <f>'RINCIAN PROG TAHUNAN'!Y42</f>
        <v/>
      </c>
      <c r="BJ48" s="192" t="str">
        <f>'RINCIAN PROG TAHUNAN'!Z42</f>
        <v/>
      </c>
      <c r="BK48" s="192" t="str">
        <f>'RINCIAN PROG TAHUNAN'!AA42</f>
        <v/>
      </c>
      <c r="BL48" s="191" t="str">
        <f>'RINCIAN PROG TAHUNAN'!AB42</f>
        <v/>
      </c>
      <c r="BM48" s="192" t="str">
        <f>'RINCIAN PROG TAHUNAN'!AC42</f>
        <v/>
      </c>
      <c r="BN48" s="197"/>
      <c r="BO48" s="191" t="str">
        <f t="shared" si="19"/>
        <v/>
      </c>
      <c r="BP48" s="192" t="str">
        <f t="shared" si="20"/>
        <v/>
      </c>
      <c r="BQ48" s="191" t="str">
        <f t="shared" si="21"/>
        <v/>
      </c>
      <c r="BR48" s="191" t="str">
        <f t="shared" si="22"/>
        <v/>
      </c>
      <c r="BS48" s="191"/>
      <c r="BT48" s="191"/>
      <c r="BU48" s="191"/>
      <c r="BV48" s="191"/>
      <c r="BW48" s="191"/>
      <c r="BX48" s="191"/>
      <c r="BY48" s="191"/>
      <c r="BZ48" s="191"/>
      <c r="CA48" s="197"/>
      <c r="CB48" s="197"/>
      <c r="CC48" s="197"/>
      <c r="CD48" s="197"/>
      <c r="CE48" s="197"/>
      <c r="CF48" s="197"/>
      <c r="CG48" s="197"/>
      <c r="CH48" s="197"/>
      <c r="CI48" s="197"/>
      <c r="CJ48" s="197"/>
      <c r="CK48" s="197"/>
      <c r="CL48" s="197"/>
      <c r="CM48" s="197"/>
      <c r="CN48" s="197"/>
    </row>
    <row r="49" spans="51:92" x14ac:dyDescent="0.2">
      <c r="AY49" s="191" t="str">
        <f>'RINCIAN PROG TAHUNAN'!Q43</f>
        <v/>
      </c>
      <c r="AZ49" s="191" t="str">
        <f>'RINCIAN PROG TAHUNAN'!R43</f>
        <v/>
      </c>
      <c r="BA49" s="192" t="str">
        <f>'RINCIAN PROG TAHUNAN'!S43</f>
        <v/>
      </c>
      <c r="BB49" s="191" t="str">
        <f>'RINCIAN PROG TAHUNAN'!T43</f>
        <v/>
      </c>
      <c r="BC49" s="192" t="str">
        <f>'RINCIAN PROG TAHUNAN'!U43</f>
        <v/>
      </c>
      <c r="BI49" s="191" t="str">
        <f>'RINCIAN PROG TAHUNAN'!Y43</f>
        <v/>
      </c>
      <c r="BJ49" s="192" t="str">
        <f>'RINCIAN PROG TAHUNAN'!Z43</f>
        <v/>
      </c>
      <c r="BK49" s="192" t="str">
        <f>'RINCIAN PROG TAHUNAN'!AA43</f>
        <v/>
      </c>
      <c r="BL49" s="191" t="str">
        <f>'RINCIAN PROG TAHUNAN'!AB43</f>
        <v/>
      </c>
      <c r="BM49" s="192" t="str">
        <f>'RINCIAN PROG TAHUNAN'!AC43</f>
        <v/>
      </c>
      <c r="BN49" s="197"/>
      <c r="BO49" s="191" t="str">
        <f t="shared" si="19"/>
        <v/>
      </c>
      <c r="BP49" s="192" t="str">
        <f t="shared" si="20"/>
        <v/>
      </c>
      <c r="BQ49" s="191" t="str">
        <f t="shared" si="21"/>
        <v/>
      </c>
      <c r="BR49" s="191" t="str">
        <f t="shared" si="22"/>
        <v/>
      </c>
      <c r="BS49" s="191"/>
      <c r="BT49" s="191"/>
      <c r="BU49" s="191"/>
      <c r="BV49" s="191"/>
      <c r="BW49" s="191"/>
      <c r="BX49" s="191"/>
      <c r="BY49" s="191"/>
      <c r="BZ49" s="191"/>
      <c r="CA49" s="197"/>
      <c r="CB49" s="197"/>
      <c r="CC49" s="197"/>
      <c r="CD49" s="197"/>
      <c r="CE49" s="197"/>
      <c r="CF49" s="197"/>
      <c r="CG49" s="197"/>
      <c r="CH49" s="197"/>
      <c r="CI49" s="197"/>
      <c r="CJ49" s="197"/>
      <c r="CK49" s="197"/>
      <c r="CL49" s="197"/>
      <c r="CM49" s="197"/>
      <c r="CN49" s="197"/>
    </row>
    <row r="50" spans="51:92" x14ac:dyDescent="0.2">
      <c r="AY50" s="191" t="str">
        <f>'RINCIAN PROG TAHUNAN'!Q44</f>
        <v/>
      </c>
      <c r="AZ50" s="191" t="str">
        <f>'RINCIAN PROG TAHUNAN'!R44</f>
        <v/>
      </c>
      <c r="BA50" s="192" t="str">
        <f>'RINCIAN PROG TAHUNAN'!S44</f>
        <v/>
      </c>
      <c r="BB50" s="191" t="str">
        <f>'RINCIAN PROG TAHUNAN'!T44</f>
        <v/>
      </c>
      <c r="BC50" s="192" t="str">
        <f>'RINCIAN PROG TAHUNAN'!U44</f>
        <v/>
      </c>
      <c r="BI50" s="191" t="str">
        <f>'RINCIAN PROG TAHUNAN'!Y44</f>
        <v/>
      </c>
      <c r="BJ50" s="192" t="str">
        <f>'RINCIAN PROG TAHUNAN'!Z44</f>
        <v/>
      </c>
      <c r="BK50" s="192" t="str">
        <f>'RINCIAN PROG TAHUNAN'!AA44</f>
        <v/>
      </c>
      <c r="BL50" s="191" t="str">
        <f>'RINCIAN PROG TAHUNAN'!AB44</f>
        <v/>
      </c>
      <c r="BM50" s="192" t="str">
        <f>'RINCIAN PROG TAHUNAN'!AC44</f>
        <v/>
      </c>
      <c r="BN50" s="197"/>
      <c r="BO50" s="191" t="str">
        <f t="shared" si="19"/>
        <v/>
      </c>
      <c r="BP50" s="192" t="str">
        <f t="shared" si="20"/>
        <v/>
      </c>
      <c r="BQ50" s="191" t="str">
        <f t="shared" si="21"/>
        <v/>
      </c>
      <c r="BR50" s="191" t="str">
        <f t="shared" si="22"/>
        <v/>
      </c>
      <c r="BS50" s="191"/>
      <c r="BT50" s="191"/>
      <c r="BU50" s="191"/>
      <c r="BV50" s="191"/>
      <c r="BW50" s="191"/>
      <c r="BX50" s="191"/>
      <c r="BY50" s="191"/>
      <c r="BZ50" s="191"/>
      <c r="CA50" s="197"/>
      <c r="CB50" s="197"/>
      <c r="CC50" s="197"/>
      <c r="CD50" s="197"/>
      <c r="CE50" s="197"/>
      <c r="CF50" s="197"/>
      <c r="CG50" s="197"/>
      <c r="CH50" s="197"/>
      <c r="CI50" s="197"/>
      <c r="CJ50" s="197"/>
      <c r="CK50" s="197"/>
      <c r="CL50" s="197"/>
      <c r="CM50" s="197"/>
      <c r="CN50" s="197"/>
    </row>
    <row r="51" spans="51:92" x14ac:dyDescent="0.2">
      <c r="AY51" s="191" t="str">
        <f>'RINCIAN PROG TAHUNAN'!Q45</f>
        <v/>
      </c>
      <c r="AZ51" s="191" t="str">
        <f>'RINCIAN PROG TAHUNAN'!R45</f>
        <v/>
      </c>
      <c r="BA51" s="192" t="str">
        <f>'RINCIAN PROG TAHUNAN'!S45</f>
        <v/>
      </c>
      <c r="BB51" s="191" t="str">
        <f>'RINCIAN PROG TAHUNAN'!T45</f>
        <v/>
      </c>
      <c r="BC51" s="192" t="str">
        <f>'RINCIAN PROG TAHUNAN'!U45</f>
        <v/>
      </c>
      <c r="BI51" s="191" t="str">
        <f>'RINCIAN PROG TAHUNAN'!Y45</f>
        <v/>
      </c>
      <c r="BJ51" s="192" t="str">
        <f>'RINCIAN PROG TAHUNAN'!Z45</f>
        <v/>
      </c>
      <c r="BK51" s="192" t="str">
        <f>'RINCIAN PROG TAHUNAN'!AA45</f>
        <v/>
      </c>
      <c r="BL51" s="191" t="str">
        <f>'RINCIAN PROG TAHUNAN'!AB45</f>
        <v/>
      </c>
      <c r="BM51" s="192" t="str">
        <f>'RINCIAN PROG TAHUNAN'!AC45</f>
        <v/>
      </c>
      <c r="BN51" s="197"/>
      <c r="BO51" s="191" t="str">
        <f t="shared" si="19"/>
        <v/>
      </c>
      <c r="BP51" s="192" t="str">
        <f t="shared" si="20"/>
        <v/>
      </c>
      <c r="BQ51" s="191" t="str">
        <f t="shared" si="21"/>
        <v/>
      </c>
      <c r="BR51" s="191" t="str">
        <f t="shared" si="22"/>
        <v/>
      </c>
      <c r="BS51" s="191"/>
      <c r="BT51" s="191"/>
      <c r="BU51" s="191"/>
      <c r="BV51" s="191"/>
      <c r="BW51" s="191"/>
      <c r="BX51" s="191"/>
      <c r="BY51" s="191"/>
      <c r="BZ51" s="191"/>
      <c r="CA51" s="197"/>
      <c r="CB51" s="197"/>
      <c r="CC51" s="197"/>
      <c r="CD51" s="197"/>
      <c r="CE51" s="197"/>
      <c r="CF51" s="197"/>
      <c r="CG51" s="197"/>
      <c r="CH51" s="197"/>
      <c r="CI51" s="197"/>
      <c r="CJ51" s="197"/>
      <c r="CK51" s="197"/>
      <c r="CL51" s="197"/>
      <c r="CM51" s="197"/>
      <c r="CN51" s="197"/>
    </row>
    <row r="52" spans="51:92" x14ac:dyDescent="0.2">
      <c r="BN52" s="188"/>
      <c r="BO52" s="188"/>
      <c r="BP52" s="188"/>
    </row>
  </sheetData>
  <mergeCells count="27">
    <mergeCell ref="C40:E40"/>
    <mergeCell ref="G40:H40"/>
    <mergeCell ref="M40:AK40"/>
    <mergeCell ref="B2:AL2"/>
    <mergeCell ref="F12:AL12"/>
    <mergeCell ref="H14:H15"/>
    <mergeCell ref="H16:H17"/>
    <mergeCell ref="S15:W15"/>
    <mergeCell ref="X15:AB15"/>
    <mergeCell ref="AC15:AG15"/>
    <mergeCell ref="AH15:AL15"/>
    <mergeCell ref="F11:AL11"/>
    <mergeCell ref="BO15:BT15"/>
    <mergeCell ref="BU15:BZ15"/>
    <mergeCell ref="B14:B17"/>
    <mergeCell ref="C14:D17"/>
    <mergeCell ref="E14:F17"/>
    <mergeCell ref="G14:G17"/>
    <mergeCell ref="I14:AL14"/>
    <mergeCell ref="I15:M15"/>
    <mergeCell ref="N15:R15"/>
    <mergeCell ref="I16:M16"/>
    <mergeCell ref="AH16:AL16"/>
    <mergeCell ref="AC16:AG16"/>
    <mergeCell ref="X16:AB16"/>
    <mergeCell ref="S16:W16"/>
    <mergeCell ref="N16:R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CN61"/>
  <sheetViews>
    <sheetView showGridLines="0" showRowColHeaders="0" zoomScale="90" zoomScaleNormal="90" workbookViewId="0">
      <selection activeCell="G50" sqref="G50"/>
    </sheetView>
  </sheetViews>
  <sheetFormatPr defaultColWidth="0" defaultRowHeight="12.75" x14ac:dyDescent="0.2"/>
  <cols>
    <col min="1" max="1" width="13" customWidth="1"/>
    <col min="2" max="3" width="4.85546875" customWidth="1"/>
    <col min="4" max="4" width="31.85546875" customWidth="1"/>
    <col min="5" max="5" width="4.140625" customWidth="1"/>
    <col min="6" max="6" width="31.85546875" customWidth="1"/>
    <col min="7" max="10" width="19.140625" customWidth="1"/>
    <col min="11" max="11" width="9.42578125" customWidth="1"/>
    <col min="12" max="12" width="19.140625" customWidth="1"/>
    <col min="13" max="37" width="2.42578125" hidden="1" customWidth="1"/>
    <col min="38" max="38" width="2.7109375" style="166" hidden="1" customWidth="1"/>
    <col min="39" max="39" width="3.28515625" style="233" customWidth="1"/>
    <col min="40" max="47" width="3.28515625" style="188" hidden="1" customWidth="1"/>
    <col min="48" max="50" width="5.140625" style="191" hidden="1" customWidth="1"/>
    <col min="51" max="52" width="4.5703125" style="191" hidden="1" customWidth="1"/>
    <col min="53" max="53" width="4.5703125" style="192" hidden="1" customWidth="1"/>
    <col min="54" max="54" width="4.5703125" style="191" hidden="1" customWidth="1"/>
    <col min="55" max="55" width="4.5703125" style="192" hidden="1" customWidth="1"/>
    <col min="56" max="61" width="4.5703125" style="191" hidden="1" customWidth="1"/>
    <col min="62" max="62" width="4.5703125" style="189" hidden="1" customWidth="1"/>
    <col min="63" max="66" width="4.5703125" style="247" hidden="1" customWidth="1"/>
    <col min="67" max="67" width="7.28515625" style="247" hidden="1" customWidth="1"/>
    <col min="68" max="68" width="6.7109375" style="247" hidden="1" customWidth="1"/>
    <col min="69" max="71" width="6.7109375" style="193" hidden="1" customWidth="1"/>
    <col min="72" max="72" width="4.85546875" style="193" hidden="1" customWidth="1"/>
    <col min="73" max="78" width="5.7109375" style="193" hidden="1" customWidth="1"/>
    <col min="79" max="92" width="0" style="188" hidden="1" customWidth="1"/>
    <col min="93" max="16384" width="9.140625" style="188" hidden="1"/>
  </cols>
  <sheetData>
    <row r="2" spans="2:78" ht="18.75" customHeight="1" x14ac:dyDescent="0.2">
      <c r="B2" s="438" t="s">
        <v>170</v>
      </c>
      <c r="C2" s="438"/>
      <c r="D2" s="438"/>
      <c r="E2" s="438"/>
      <c r="F2" s="438"/>
      <c r="G2" s="438"/>
      <c r="H2" s="438"/>
      <c r="I2" s="438"/>
      <c r="J2" s="438"/>
      <c r="K2" s="438"/>
      <c r="L2" s="438"/>
      <c r="M2" s="210"/>
      <c r="N2" s="210"/>
      <c r="O2" s="210"/>
      <c r="P2" s="210"/>
      <c r="Q2" s="210"/>
      <c r="R2" s="210"/>
      <c r="S2" s="210"/>
      <c r="T2" s="210"/>
      <c r="U2" s="210"/>
      <c r="V2" s="210"/>
      <c r="W2" s="210"/>
      <c r="X2" s="210"/>
      <c r="Y2" s="210"/>
      <c r="Z2" s="210"/>
      <c r="AA2" s="210"/>
      <c r="AB2" s="210"/>
      <c r="AC2" s="210"/>
      <c r="AD2" s="210"/>
      <c r="AE2" s="210"/>
      <c r="AF2" s="210"/>
      <c r="AG2" s="210"/>
      <c r="AH2" s="210"/>
      <c r="AI2" s="210"/>
      <c r="AJ2" s="210"/>
    </row>
    <row r="4" spans="2:78" ht="15" x14ac:dyDescent="0.2">
      <c r="C4" s="245" t="s">
        <v>2</v>
      </c>
      <c r="E4" s="153" t="s">
        <v>7</v>
      </c>
      <c r="F4" s="164" t="str">
        <f>IF('DATA AWAL'!$D$4="","",'DATA AWAL'!$D$4)</f>
        <v>SMAN 2 PURWOKERTO</v>
      </c>
      <c r="G4" s="188"/>
      <c r="H4" s="164"/>
      <c r="I4" s="164"/>
      <c r="J4" s="164"/>
      <c r="K4" s="164"/>
      <c r="L4" s="164"/>
      <c r="M4" s="164"/>
      <c r="N4" s="164"/>
      <c r="O4" s="164"/>
      <c r="P4" s="164"/>
      <c r="Q4" s="164"/>
      <c r="R4" s="164"/>
      <c r="S4" s="164"/>
      <c r="T4" s="164"/>
      <c r="U4" s="164"/>
      <c r="V4" s="164"/>
      <c r="W4" s="164"/>
      <c r="X4" s="164"/>
      <c r="Y4" s="164"/>
      <c r="Z4" s="164"/>
      <c r="AA4" s="164"/>
      <c r="AB4" s="164"/>
    </row>
    <row r="5" spans="2:78" ht="15" x14ac:dyDescent="0.2">
      <c r="C5" s="245" t="s">
        <v>5</v>
      </c>
      <c r="E5" s="153" t="s">
        <v>7</v>
      </c>
      <c r="F5" s="232" t="str">
        <f>IF('DATA AWAL'!$D$5="","",'DATA AWAL'!$D$5)</f>
        <v>LANGGENG HADI P.</v>
      </c>
      <c r="G5" s="188"/>
      <c r="H5" s="232"/>
      <c r="I5" s="164"/>
      <c r="J5" s="164"/>
    </row>
    <row r="6" spans="2:78" ht="15" x14ac:dyDescent="0.2">
      <c r="C6" s="245" t="s">
        <v>6</v>
      </c>
      <c r="E6" s="153" t="s">
        <v>7</v>
      </c>
      <c r="F6" s="232" t="str">
        <f>IF('DATA AWAL'!$D$6="","",'DATA AWAL'!$D$6)</f>
        <v>196906281992031006</v>
      </c>
      <c r="G6" s="188"/>
      <c r="H6" s="232"/>
      <c r="I6" s="164"/>
      <c r="J6" s="164"/>
    </row>
    <row r="7" spans="2:78" ht="15" x14ac:dyDescent="0.2">
      <c r="C7" s="245" t="s">
        <v>3</v>
      </c>
      <c r="E7" s="153" t="s">
        <v>7</v>
      </c>
      <c r="F7" s="232" t="str">
        <f>IF('DATA AWAL'!$D$7="","",'DATA AWAL'!$D$7)</f>
        <v>Antropologi</v>
      </c>
      <c r="G7" s="188"/>
      <c r="H7" s="232"/>
      <c r="I7" s="164"/>
      <c r="J7" s="164"/>
      <c r="K7" s="164"/>
      <c r="L7" s="164"/>
      <c r="M7" s="164"/>
      <c r="N7" s="164"/>
      <c r="O7" s="164"/>
      <c r="P7" s="164"/>
      <c r="Q7" s="164"/>
      <c r="R7" s="164"/>
      <c r="S7" s="164"/>
      <c r="T7" s="164"/>
      <c r="U7" s="164"/>
      <c r="V7" s="164"/>
      <c r="W7" s="164"/>
      <c r="X7" s="164"/>
      <c r="Y7" s="164"/>
      <c r="Z7" s="164"/>
    </row>
    <row r="8" spans="2:78" ht="15" x14ac:dyDescent="0.2">
      <c r="C8" s="245" t="s">
        <v>14</v>
      </c>
      <c r="E8" s="153" t="s">
        <v>7</v>
      </c>
      <c r="F8" s="232" t="str">
        <f>IF('DATA AWAL'!$D$8="","",'DATA AWAL'!$D$8)</f>
        <v>XI</v>
      </c>
      <c r="G8" s="188"/>
      <c r="H8" s="232"/>
      <c r="I8" s="164"/>
      <c r="J8" s="164"/>
    </row>
    <row r="9" spans="2:78" ht="15" x14ac:dyDescent="0.2">
      <c r="C9" s="245" t="s">
        <v>13</v>
      </c>
      <c r="E9" s="153" t="s">
        <v>7</v>
      </c>
      <c r="F9" s="232" t="str">
        <f>IF('DATA AWAL'!$D$9="","",'DATA AWAL'!$D$9)</f>
        <v>BAHASA</v>
      </c>
      <c r="G9" s="188"/>
      <c r="H9" s="232"/>
      <c r="I9" s="164"/>
      <c r="J9" s="164"/>
      <c r="BI9" s="191" t="s">
        <v>55</v>
      </c>
    </row>
    <row r="10" spans="2:78" ht="15" x14ac:dyDescent="0.2">
      <c r="C10" s="245" t="s">
        <v>4</v>
      </c>
      <c r="D10" s="2"/>
      <c r="E10" s="153" t="s">
        <v>7</v>
      </c>
      <c r="F10" s="232" t="str">
        <f>IF('DATA AWAL'!$D$10="","",'DATA AWAL'!$D$10)</f>
        <v>2017-2018</v>
      </c>
      <c r="G10" s="188"/>
      <c r="H10" s="232"/>
      <c r="I10" s="164"/>
      <c r="J10" s="164"/>
    </row>
    <row r="11" spans="2:78" ht="64.5" customHeight="1" x14ac:dyDescent="0.2">
      <c r="C11" s="231" t="s">
        <v>182</v>
      </c>
      <c r="D11" s="2"/>
      <c r="E11" s="282" t="s">
        <v>7</v>
      </c>
      <c r="F11" s="434" t="str">
        <f>'RINCIAN PROG TAHUNAN'!F11:J11</f>
        <v>3. memahami, menerapkan, dan menganalisis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v>
      </c>
      <c r="G11" s="434"/>
      <c r="H11" s="434"/>
      <c r="I11" s="434"/>
      <c r="J11" s="434"/>
      <c r="K11" s="434"/>
      <c r="L11" s="434"/>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row>
    <row r="12" spans="2:78" ht="44.25" customHeight="1" x14ac:dyDescent="0.2">
      <c r="C12" s="231" t="s">
        <v>182</v>
      </c>
      <c r="D12" s="2"/>
      <c r="E12" s="282" t="s">
        <v>7</v>
      </c>
      <c r="F12" s="434" t="str">
        <f>'RINCIAN PROG TAHUNAN'!F12</f>
        <v>4. mengolah, menalar, dan menyaji dalam ranah konkret dan ranah abstrak terkait dengan pengembangan dari yang dipelajarinya di sekolah secara mandiri, bertindak secara efektif dan kreatif, serta mampu menggunakan metode sesuai kaidah keilmuan</v>
      </c>
      <c r="G12" s="434"/>
      <c r="H12" s="434"/>
      <c r="I12" s="434"/>
      <c r="J12" s="434"/>
      <c r="K12" s="434"/>
      <c r="L12" s="434"/>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row>
    <row r="13" spans="2:78" ht="14.25" x14ac:dyDescent="0.2">
      <c r="C13" s="2"/>
      <c r="D13" s="2"/>
      <c r="E13" s="1"/>
      <c r="F13" s="1"/>
      <c r="G13" s="188"/>
      <c r="H13" s="1"/>
    </row>
    <row r="14" spans="2:78" ht="14.25" customHeight="1" x14ac:dyDescent="0.2">
      <c r="B14" s="422" t="s">
        <v>8</v>
      </c>
      <c r="C14" s="441" t="s">
        <v>118</v>
      </c>
      <c r="D14" s="426"/>
      <c r="E14" s="425" t="s">
        <v>119</v>
      </c>
      <c r="F14" s="426"/>
      <c r="G14" s="422" t="s">
        <v>176</v>
      </c>
      <c r="H14" s="422" t="s">
        <v>177</v>
      </c>
      <c r="I14" s="422" t="s">
        <v>178</v>
      </c>
      <c r="J14" s="422" t="s">
        <v>179</v>
      </c>
      <c r="K14" s="422" t="s">
        <v>17</v>
      </c>
      <c r="L14" s="422" t="s">
        <v>180</v>
      </c>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38"/>
      <c r="AN14" s="194"/>
      <c r="AO14" s="194"/>
      <c r="AP14" s="194"/>
      <c r="AQ14" s="194"/>
      <c r="AR14" s="194"/>
      <c r="AS14" s="194"/>
      <c r="AT14" s="194"/>
      <c r="AU14" s="194"/>
    </row>
    <row r="15" spans="2:78" ht="14.25" customHeight="1" x14ac:dyDescent="0.2">
      <c r="B15" s="423"/>
      <c r="C15" s="442"/>
      <c r="D15" s="428"/>
      <c r="E15" s="427"/>
      <c r="F15" s="428"/>
      <c r="G15" s="423"/>
      <c r="H15" s="423"/>
      <c r="I15" s="423"/>
      <c r="J15" s="423"/>
      <c r="K15" s="423"/>
      <c r="L15" s="423"/>
      <c r="M15" s="251"/>
      <c r="N15" s="251" t="str">
        <f>DATA!H9</f>
        <v>Agts 2017</v>
      </c>
      <c r="O15" s="251"/>
      <c r="P15" s="251"/>
      <c r="Q15" s="251"/>
      <c r="R15" s="251"/>
      <c r="S15" s="251" t="str">
        <f>DATA!J9</f>
        <v>Sep 2017</v>
      </c>
      <c r="T15" s="251"/>
      <c r="U15" s="251"/>
      <c r="V15" s="251"/>
      <c r="W15" s="251"/>
      <c r="X15" s="251" t="str">
        <f>DATA!L9</f>
        <v>Okt 2017</v>
      </c>
      <c r="Y15" s="251"/>
      <c r="Z15" s="251"/>
      <c r="AA15" s="251"/>
      <c r="AB15" s="251"/>
      <c r="AC15" s="251" t="str">
        <f>DATA!N9</f>
        <v>Nov 2017</v>
      </c>
      <c r="AD15" s="251"/>
      <c r="AE15" s="251"/>
      <c r="AF15" s="251"/>
      <c r="AG15" s="251"/>
      <c r="AH15" s="252" t="str">
        <f>DATA!P9</f>
        <v>Des 2017</v>
      </c>
      <c r="AI15" s="252"/>
      <c r="AJ15" s="252"/>
      <c r="AK15" s="252"/>
      <c r="AL15" s="252"/>
      <c r="AM15" s="239"/>
      <c r="AN15" s="195"/>
      <c r="AO15" s="195"/>
      <c r="AP15" s="195"/>
      <c r="AQ15" s="195"/>
      <c r="AR15" s="195"/>
      <c r="AS15" s="195"/>
      <c r="AT15" s="195"/>
      <c r="AU15" s="195"/>
      <c r="AY15" s="197" t="s">
        <v>126</v>
      </c>
      <c r="AZ15" s="197"/>
      <c r="BA15" s="197"/>
      <c r="BB15" s="197"/>
      <c r="BC15" s="197"/>
      <c r="BD15" s="197"/>
      <c r="BG15" s="198"/>
      <c r="BH15" s="198"/>
      <c r="BI15" s="198" t="s">
        <v>127</v>
      </c>
      <c r="BJ15" s="198"/>
      <c r="BK15" s="198"/>
      <c r="BL15" s="198"/>
      <c r="BM15" s="198"/>
      <c r="BN15" s="198"/>
      <c r="BO15" s="439" t="s">
        <v>128</v>
      </c>
      <c r="BP15" s="439"/>
      <c r="BQ15" s="439"/>
      <c r="BR15" s="439"/>
      <c r="BS15" s="439"/>
      <c r="BT15" s="439"/>
      <c r="BU15" s="439" t="s">
        <v>128</v>
      </c>
      <c r="BV15" s="439"/>
      <c r="BW15" s="439"/>
      <c r="BX15" s="439"/>
      <c r="BY15" s="439"/>
      <c r="BZ15" s="439"/>
    </row>
    <row r="16" spans="2:78" ht="14.25" customHeight="1" x14ac:dyDescent="0.2">
      <c r="B16" s="423"/>
      <c r="C16" s="442"/>
      <c r="D16" s="428"/>
      <c r="E16" s="427"/>
      <c r="F16" s="428"/>
      <c r="G16" s="423"/>
      <c r="H16" s="423"/>
      <c r="I16" s="423"/>
      <c r="J16" s="423"/>
      <c r="K16" s="423"/>
      <c r="L16" s="423"/>
      <c r="M16" s="255"/>
      <c r="N16" s="253">
        <f>'MINGGU EFFEKTIF'!G19</f>
        <v>12</v>
      </c>
      <c r="O16" s="254"/>
      <c r="P16" s="254"/>
      <c r="Q16" s="254"/>
      <c r="R16" s="255"/>
      <c r="S16" s="253">
        <f>'MINGGU EFFEKTIF'!G20</f>
        <v>14</v>
      </c>
      <c r="T16" s="254"/>
      <c r="U16" s="254"/>
      <c r="V16" s="254"/>
      <c r="W16" s="255"/>
      <c r="X16" s="253">
        <f>'MINGGU EFFEKTIF'!G21</f>
        <v>16</v>
      </c>
      <c r="Y16" s="254"/>
      <c r="Z16" s="254"/>
      <c r="AA16" s="254"/>
      <c r="AB16" s="255"/>
      <c r="AC16" s="253">
        <f>'MINGGU EFFEKTIF'!G22</f>
        <v>18</v>
      </c>
      <c r="AD16" s="254"/>
      <c r="AE16" s="254"/>
      <c r="AF16" s="254"/>
      <c r="AG16" s="255"/>
      <c r="AH16" s="256">
        <f>'MINGGU EFFEKTIF'!G23</f>
        <v>20</v>
      </c>
      <c r="AI16" s="257"/>
      <c r="AJ16" s="257"/>
      <c r="AK16" s="257"/>
      <c r="AL16" s="258"/>
      <c r="AM16" s="239"/>
      <c r="AN16" s="195"/>
      <c r="AO16" s="195"/>
      <c r="AP16" s="195"/>
      <c r="AQ16" s="195"/>
      <c r="AR16" s="195"/>
      <c r="AS16" s="195"/>
      <c r="AT16" s="195"/>
      <c r="AU16" s="195"/>
      <c r="BA16" s="191"/>
      <c r="BC16" s="191"/>
      <c r="BJ16" s="247"/>
      <c r="BQ16" s="247"/>
      <c r="BR16" s="247"/>
      <c r="BS16" s="247"/>
      <c r="BT16" s="247"/>
      <c r="BU16" s="247"/>
      <c r="BV16" s="247"/>
      <c r="BW16" s="247"/>
      <c r="BX16" s="247"/>
    </row>
    <row r="17" spans="2:92" ht="14.25" customHeight="1" x14ac:dyDescent="0.2">
      <c r="B17" s="424"/>
      <c r="C17" s="443"/>
      <c r="D17" s="430"/>
      <c r="E17" s="429"/>
      <c r="F17" s="430"/>
      <c r="G17" s="424"/>
      <c r="H17" s="424"/>
      <c r="I17" s="424">
        <v>2</v>
      </c>
      <c r="J17" s="424">
        <v>3</v>
      </c>
      <c r="K17" s="424"/>
      <c r="L17" s="424">
        <v>5</v>
      </c>
      <c r="M17" s="7">
        <v>5</v>
      </c>
      <c r="N17" s="7">
        <v>1</v>
      </c>
      <c r="O17" s="7">
        <v>2</v>
      </c>
      <c r="P17" s="7">
        <v>3</v>
      </c>
      <c r="Q17" s="7">
        <v>4</v>
      </c>
      <c r="R17" s="7">
        <v>5</v>
      </c>
      <c r="S17" s="7">
        <v>1</v>
      </c>
      <c r="T17" s="7">
        <v>2</v>
      </c>
      <c r="U17" s="7">
        <v>3</v>
      </c>
      <c r="V17" s="7">
        <v>4</v>
      </c>
      <c r="W17" s="7">
        <v>5</v>
      </c>
      <c r="X17" s="7">
        <v>1</v>
      </c>
      <c r="Y17" s="7">
        <v>2</v>
      </c>
      <c r="Z17" s="7">
        <v>3</v>
      </c>
      <c r="AA17" s="7">
        <v>4</v>
      </c>
      <c r="AB17" s="7">
        <v>5</v>
      </c>
      <c r="AC17" s="7">
        <v>1</v>
      </c>
      <c r="AD17" s="7">
        <v>2</v>
      </c>
      <c r="AE17" s="7">
        <v>3</v>
      </c>
      <c r="AF17" s="7">
        <v>4</v>
      </c>
      <c r="AG17" s="7">
        <v>5</v>
      </c>
      <c r="AH17" s="7">
        <v>1</v>
      </c>
      <c r="AI17" s="7">
        <v>2</v>
      </c>
      <c r="AJ17" s="7">
        <v>3</v>
      </c>
      <c r="AK17" s="7">
        <v>4</v>
      </c>
      <c r="AL17" s="7">
        <v>5</v>
      </c>
      <c r="AM17" s="242"/>
      <c r="AN17" s="196"/>
      <c r="AO17" s="196"/>
      <c r="AP17" s="196"/>
      <c r="AQ17" s="196"/>
      <c r="AR17" s="196"/>
      <c r="AS17" s="196"/>
      <c r="AT17" s="196"/>
      <c r="AU17" s="196"/>
    </row>
    <row r="18" spans="2:92" ht="66.75" customHeight="1" x14ac:dyDescent="0.2">
      <c r="B18" s="218" t="str">
        <f>IF(F7="",F7,"1")</f>
        <v>1</v>
      </c>
      <c r="C18" s="180" t="str">
        <f>BP18</f>
        <v>3.1</v>
      </c>
      <c r="D18" s="181" t="str">
        <f>BQ18</f>
        <v>menggunakan pengetahuan dasar metode etnografi dalam mendeskripsikan institusi-institusi sosial (antara lain: sistem kekerabatan, sistem religi, sistem politik, sistem mata pencaharian hidup, bahasa, kesenian) dalam suatu kelompok etnik tertentu di Indonesia</v>
      </c>
      <c r="E18" s="180" t="str">
        <f>BR18</f>
        <v>4.1</v>
      </c>
      <c r="F18" s="181" t="str">
        <f>BS18</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G18" s="276"/>
      <c r="H18" s="277"/>
      <c r="I18" s="211"/>
      <c r="J18" s="211"/>
      <c r="K18" s="186">
        <f t="shared" ref="K18:K45" si="0">BT18</f>
        <v>1</v>
      </c>
      <c r="L18" s="278"/>
      <c r="M18" s="226"/>
      <c r="N18" s="5"/>
      <c r="O18" s="5"/>
      <c r="P18" s="5"/>
      <c r="Q18" s="5"/>
      <c r="R18" s="5"/>
      <c r="S18" s="5"/>
      <c r="T18" s="206"/>
      <c r="U18" s="206"/>
      <c r="V18" s="5"/>
      <c r="W18" s="5"/>
      <c r="X18" s="5"/>
      <c r="Y18" s="5"/>
      <c r="Z18" s="5"/>
      <c r="AA18" s="5"/>
      <c r="AB18" s="5"/>
      <c r="AC18" s="5"/>
      <c r="AD18" s="5"/>
      <c r="AE18" s="5"/>
      <c r="AF18" s="5"/>
      <c r="AG18" s="5"/>
      <c r="AH18" s="5"/>
      <c r="AI18" s="5"/>
      <c r="AJ18" s="5"/>
      <c r="AK18" s="5"/>
      <c r="AL18" s="5"/>
      <c r="AM18" s="243"/>
      <c r="AN18" s="199"/>
      <c r="AO18" s="199"/>
      <c r="AP18" s="199"/>
      <c r="AQ18" s="199"/>
      <c r="AR18" s="199"/>
      <c r="AS18" s="199"/>
      <c r="AT18" s="199"/>
      <c r="AU18" s="199"/>
      <c r="AV18" s="191">
        <f>IFERROR(SMALL($AW$18:$AW$37,ROW(1:1)),"")</f>
        <v>1.0001</v>
      </c>
      <c r="AW18" s="191">
        <f>IFERROR(AY18+(AX18/10000),"")</f>
        <v>1.0001</v>
      </c>
      <c r="AX18" s="191">
        <v>1</v>
      </c>
      <c r="AY18" s="191" t="str">
        <f>'RINCIAN PROG TAHUNAN'!Q16</f>
        <v>1</v>
      </c>
      <c r="AZ18" s="191" t="str">
        <f>'RINCIAN PROG TAHUNAN'!R16</f>
        <v>3.1</v>
      </c>
      <c r="BA18" s="192" t="str">
        <f>'RINCIAN PROG TAHUNAN'!S16</f>
        <v>menggunakan pengetahuan dasar metode etnografi dalam mendeskripsikan institusi-institusi sosial (antara lain: sistem kekerabatan, sistem religi, sistem politik, sistem mata pencaharian hidup, bahasa, kesenian) dalam suatu kelompok etnik tertentu di Indonesia</v>
      </c>
      <c r="BB18" s="191" t="str">
        <f>'RINCIAN PROG TAHUNAN'!T16</f>
        <v>4.1</v>
      </c>
      <c r="BC18" s="192" t="str">
        <f>'RINCIAN PROG TAHUNAN'!U16</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BD18" s="191">
        <f>'RINCIAN PROG TAHUNAN'!V16</f>
        <v>1</v>
      </c>
      <c r="BF18" s="191">
        <f>IFERROR(SMALL($BG$18:$BG$37,ROW(1:1)),"")</f>
        <v>1.0001</v>
      </c>
      <c r="BG18" s="191">
        <f>IFERROR(BI18+(AX18/10000),"")</f>
        <v>1.0001</v>
      </c>
      <c r="BI18" s="191" t="str">
        <f>'RINCIAN PROG TAHUNAN'!Y16</f>
        <v>1</v>
      </c>
      <c r="BJ18" s="192" t="str">
        <f>'RINCIAN PROG TAHUNAN'!Z16</f>
        <v>3.1</v>
      </c>
      <c r="BK18" s="192" t="str">
        <f>'RINCIAN PROG TAHUNAN'!AA16</f>
        <v>menggunakan pengetahuan dasar metode etnografi dalam mendeskripsikan institusi-institusi sosial (antara lain: sistem kekerabatan, sistem religi, sistem politik, sistem mata pencaharian hidup, bahasa, kesenian) dalam suatu kelompok etnik tertentu di Indonesia</v>
      </c>
      <c r="BL18" s="191" t="str">
        <f>'RINCIAN PROG TAHUNAN'!AB16</f>
        <v>4.1</v>
      </c>
      <c r="BM18" s="192" t="str">
        <f>'RINCIAN PROG TAHUNAN'!AC16</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BN18" s="191">
        <f>'RINCIAN PROG TAHUNAN'!AD16</f>
        <v>3</v>
      </c>
      <c r="BO18" s="191" t="str">
        <f>IF(AV18="","",VLOOKUP(AV18,$AW$18:$BD$37,3,FALSE))</f>
        <v>1</v>
      </c>
      <c r="BP18" s="192" t="str">
        <f>IF(AV18="","",VLOOKUP(AV18,$AW$18:$BD$37,4,FALSE))</f>
        <v>3.1</v>
      </c>
      <c r="BQ18" s="192" t="str">
        <f>IF(AV18="","",VLOOKUP(AV18,$AW$18:$BD$37,5,FALSE))</f>
        <v>menggunakan pengetahuan dasar metode etnografi dalam mendeskripsikan institusi-institusi sosial (antara lain: sistem kekerabatan, sistem religi, sistem politik, sistem mata pencaharian hidup, bahasa, kesenian) dalam suatu kelompok etnik tertentu di Indonesia</v>
      </c>
      <c r="BR18" s="191" t="str">
        <f>IF(AV18="","",VLOOKUP(AV18,$AW$18:$BD$37,6,FALSE))</f>
        <v>4.1</v>
      </c>
      <c r="BS18" s="192" t="str">
        <f>IF(AV18="","",VLOOKUP(AV18,$AW$18:$BD$37,7,FALSE))</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BT18" s="191">
        <f>IF(AV18="","",VLOOKUP(AV18,$AW$18:$BD$37,8,FALSE))</f>
        <v>1</v>
      </c>
      <c r="BU18" s="191" t="str">
        <f>IF(BF18="","",VLOOKUP(BF18,$BG$18:$BN$37,3,FALSE))</f>
        <v>1</v>
      </c>
      <c r="BV18" s="191" t="str">
        <f>IF(BF18="","",VLOOKUP(BF18,$BG$18:$BN$37,4,FALSE))</f>
        <v>3.1</v>
      </c>
      <c r="BW18" s="192" t="str">
        <f>IF(BF18="","",VLOOKUP(BF18,$BG$18:$BN$37,5,FALSE))</f>
        <v>menggunakan pengetahuan dasar metode etnografi dalam mendeskripsikan institusi-institusi sosial (antara lain: sistem kekerabatan, sistem religi, sistem politik, sistem mata pencaharian hidup, bahasa, kesenian) dalam suatu kelompok etnik tertentu di Indonesia</v>
      </c>
      <c r="BX18" s="191" t="str">
        <f>IF(BF18="","",VLOOKUP(BF18,$BG$18:$BN$37,6,FALSE))</f>
        <v>4.1</v>
      </c>
      <c r="BY18" s="192" t="str">
        <f>IF(BF18="","",VLOOKUP(BF18,$BG$18:$BN$37,7,FALSE))</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BZ18" s="191">
        <f>IF(BF18="","",VLOOKUP(BF18,$BG$18:$BN$37,8,FALSE))</f>
        <v>3</v>
      </c>
      <c r="CA18" s="197"/>
      <c r="CB18" s="197"/>
      <c r="CC18" s="197"/>
      <c r="CD18" s="197"/>
      <c r="CE18" s="197"/>
      <c r="CF18" s="197"/>
      <c r="CG18" s="197"/>
      <c r="CH18" s="197"/>
      <c r="CI18" s="197"/>
      <c r="CJ18" s="197"/>
      <c r="CK18" s="197"/>
      <c r="CL18" s="197"/>
      <c r="CM18" s="197"/>
      <c r="CN18" s="197"/>
    </row>
    <row r="19" spans="2:92" ht="66.75" customHeight="1" x14ac:dyDescent="0.2">
      <c r="B19" s="220">
        <f>IF(C18="","",B18+1)</f>
        <v>2</v>
      </c>
      <c r="C19" s="182" t="str">
        <f t="shared" ref="C19:F34" si="1">BP19</f>
        <v>3.2</v>
      </c>
      <c r="D19" s="183" t="str">
        <f t="shared" si="1"/>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E19" s="182" t="str">
        <f t="shared" si="1"/>
        <v>4.2</v>
      </c>
      <c r="F19" s="183" t="str">
        <f t="shared" si="1"/>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G19" s="279"/>
      <c r="H19" s="280"/>
      <c r="I19" s="212"/>
      <c r="J19" s="212"/>
      <c r="K19" s="148">
        <f t="shared" si="0"/>
        <v>2</v>
      </c>
      <c r="L19" s="281"/>
      <c r="M19" s="275"/>
      <c r="N19" s="209"/>
      <c r="O19" s="209"/>
      <c r="P19" s="209"/>
      <c r="Q19" s="6"/>
      <c r="R19" s="6"/>
      <c r="S19" s="6"/>
      <c r="T19" s="207"/>
      <c r="U19" s="207"/>
      <c r="V19" s="6"/>
      <c r="W19" s="6"/>
      <c r="X19" s="6"/>
      <c r="Y19" s="6"/>
      <c r="Z19" s="6"/>
      <c r="AA19" s="6"/>
      <c r="AB19" s="6"/>
      <c r="AC19" s="6"/>
      <c r="AD19" s="6"/>
      <c r="AE19" s="6"/>
      <c r="AF19" s="6"/>
      <c r="AG19" s="6"/>
      <c r="AH19" s="6"/>
      <c r="AI19" s="6"/>
      <c r="AJ19" s="6"/>
      <c r="AK19" s="6"/>
      <c r="AL19" s="6"/>
      <c r="AM19" s="243"/>
      <c r="AN19" s="199"/>
      <c r="AO19" s="199"/>
      <c r="AP19" s="199"/>
      <c r="AQ19" s="199"/>
      <c r="AR19" s="199"/>
      <c r="AS19" s="199"/>
      <c r="AT19" s="199"/>
      <c r="AU19" s="199"/>
      <c r="AV19" s="191">
        <f t="shared" ref="AV19:AV45" si="2">IFERROR(SMALL($AW$18:$AW$37,ROW(2:2)),"")</f>
        <v>2.0002</v>
      </c>
      <c r="AW19" s="191">
        <f t="shared" ref="AW19:AW31" si="3">IFERROR(AY19+(AX19/10000),"")</f>
        <v>2.0002</v>
      </c>
      <c r="AX19" s="191">
        <v>2</v>
      </c>
      <c r="AY19" s="191">
        <f>'RINCIAN PROG TAHUNAN'!Q17</f>
        <v>2</v>
      </c>
      <c r="AZ19" s="191" t="str">
        <f>'RINCIAN PROG TAHUNAN'!R17</f>
        <v>3.2</v>
      </c>
      <c r="BA19" s="192" t="str">
        <f>'RINCIAN PROG TAHUNAN'!S17</f>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BB19" s="191" t="str">
        <f>'RINCIAN PROG TAHUNAN'!T17</f>
        <v>4.2</v>
      </c>
      <c r="BC19" s="192" t="str">
        <f>'RINCIAN PROG TAHUNAN'!U17</f>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BD19" s="191">
        <f>'RINCIAN PROG TAHUNAN'!V17</f>
        <v>2</v>
      </c>
      <c r="BF19" s="191">
        <f t="shared" ref="BF19:BF45" si="4">IFERROR(SMALL($BG$18:$BG$37,ROW(2:2)),"")</f>
        <v>2.0002</v>
      </c>
      <c r="BG19" s="191">
        <f t="shared" ref="BG19:BG45" si="5">IFERROR(BI19+(AX19/10000),"")</f>
        <v>2.0002</v>
      </c>
      <c r="BI19" s="191">
        <f>'RINCIAN PROG TAHUNAN'!Y17</f>
        <v>2</v>
      </c>
      <c r="BJ19" s="192" t="str">
        <f>'RINCIAN PROG TAHUNAN'!Z17</f>
        <v>3.2</v>
      </c>
      <c r="BK19" s="192" t="str">
        <f>'RINCIAN PROG TAHUNAN'!AA17</f>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BL19" s="191" t="str">
        <f>'RINCIAN PROG TAHUNAN'!AB17</f>
        <v>4.2</v>
      </c>
      <c r="BM19" s="192" t="str">
        <f>'RINCIAN PROG TAHUNAN'!AC17</f>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BN19" s="191">
        <f>'RINCIAN PROG TAHUNAN'!AD17</f>
        <v>4</v>
      </c>
      <c r="BO19" s="191">
        <f t="shared" ref="BO19:BO37" si="6">IF(AV19="","",VLOOKUP(AV19,$AW$18:$BD$37,3,FALSE))</f>
        <v>2</v>
      </c>
      <c r="BP19" s="192" t="str">
        <f t="shared" ref="BP19:BP37" si="7">IF(AV19="","",VLOOKUP(AV19,$AW$18:$BD$37,4,FALSE))</f>
        <v>3.2</v>
      </c>
      <c r="BQ19" s="192" t="str">
        <f t="shared" ref="BQ19:BQ37" si="8">IF(AV19="","",VLOOKUP(AV19,$AW$18:$BD$37,5,FALSE))</f>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BR19" s="191" t="str">
        <f t="shared" ref="BR19:BR37" si="9">IF(AV19="","",VLOOKUP(AV19,$AW$18:$BD$37,6,FALSE))</f>
        <v>4.2</v>
      </c>
      <c r="BS19" s="192" t="str">
        <f t="shared" ref="BS19:BS37" si="10">IF(AV19="","",VLOOKUP(AV19,$AW$18:$BD$37,7,FALSE))</f>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BT19" s="191">
        <f t="shared" ref="BT19:BT37" si="11">IF(AV19="","",VLOOKUP(AV19,$AW$18:$BD$37,8,FALSE))</f>
        <v>2</v>
      </c>
      <c r="BU19" s="191">
        <f t="shared" ref="BU19:BU37" si="12">IF(BF19="","",VLOOKUP(BF19,$BG$18:$BN$37,3,FALSE))</f>
        <v>2</v>
      </c>
      <c r="BV19" s="191" t="str">
        <f t="shared" ref="BV19:BV37" si="13">IF(BF19="","",VLOOKUP(BF19,$BG$18:$BN$37,4,FALSE))</f>
        <v>3.2</v>
      </c>
      <c r="BW19" s="192" t="str">
        <f t="shared" ref="BW19:BW37" si="14">IF(BF19="","",VLOOKUP(BF19,$BG$18:$BN$37,5,FALSE))</f>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BX19" s="191" t="str">
        <f t="shared" ref="BX19:BX37" si="15">IF(BF19="","",VLOOKUP(BF19,$BG$18:$BN$37,6,FALSE))</f>
        <v>4.2</v>
      </c>
      <c r="BY19" s="192" t="str">
        <f t="shared" ref="BY19:BY37" si="16">IF(BF19="","",VLOOKUP(BF19,$BG$18:$BN$37,7,FALSE))</f>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BZ19" s="191">
        <f t="shared" ref="BZ19:BZ37" si="17">IF(BF19="","",VLOOKUP(BF19,$BG$18:$BN$37,8,FALSE))</f>
        <v>4</v>
      </c>
      <c r="CA19" s="197"/>
      <c r="CB19" s="197"/>
      <c r="CC19" s="197"/>
      <c r="CD19" s="197"/>
      <c r="CE19" s="197"/>
      <c r="CF19" s="197"/>
      <c r="CG19" s="197"/>
      <c r="CH19" s="197"/>
      <c r="CI19" s="197"/>
      <c r="CJ19" s="197"/>
      <c r="CK19" s="197"/>
      <c r="CL19" s="197"/>
      <c r="CM19" s="197"/>
      <c r="CN19" s="197"/>
    </row>
    <row r="20" spans="2:92" ht="66.75" customHeight="1" x14ac:dyDescent="0.2">
      <c r="B20" s="220">
        <f t="shared" ref="B20:B45" si="18">IF(C19="","",B19+1)</f>
        <v>3</v>
      </c>
      <c r="C20" s="182" t="str">
        <f t="shared" si="1"/>
        <v>3.3</v>
      </c>
      <c r="D20" s="183" t="str">
        <f t="shared" si="1"/>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E20" s="182" t="str">
        <f t="shared" si="1"/>
        <v>4.3</v>
      </c>
      <c r="F20" s="183" t="str">
        <f t="shared" si="1"/>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G20" s="279"/>
      <c r="H20" s="280"/>
      <c r="I20" s="212"/>
      <c r="J20" s="212"/>
      <c r="K20" s="214">
        <f t="shared" si="0"/>
        <v>3</v>
      </c>
      <c r="L20" s="281"/>
      <c r="M20" s="227"/>
      <c r="N20" s="6"/>
      <c r="O20" s="6"/>
      <c r="P20" s="6"/>
      <c r="Q20" s="6"/>
      <c r="R20" s="209"/>
      <c r="S20" s="209"/>
      <c r="T20" s="207"/>
      <c r="U20" s="207"/>
      <c r="V20" s="6"/>
      <c r="W20" s="209"/>
      <c r="X20" s="209"/>
      <c r="Y20" s="209"/>
      <c r="Z20" s="209"/>
      <c r="AA20" s="6"/>
      <c r="AB20" s="6"/>
      <c r="AC20" s="6"/>
      <c r="AD20" s="6"/>
      <c r="AE20" s="6"/>
      <c r="AF20" s="6"/>
      <c r="AG20" s="6"/>
      <c r="AH20" s="6"/>
      <c r="AI20" s="6"/>
      <c r="AJ20" s="6"/>
      <c r="AK20" s="6"/>
      <c r="AL20" s="6"/>
      <c r="AM20" s="243"/>
      <c r="AN20" s="199"/>
      <c r="AO20" s="199"/>
      <c r="AP20" s="199"/>
      <c r="AQ20" s="199"/>
      <c r="AR20" s="199"/>
      <c r="AS20" s="199"/>
      <c r="AT20" s="199"/>
      <c r="AU20" s="199"/>
      <c r="AV20" s="191">
        <f t="shared" si="2"/>
        <v>3.0003000000000002</v>
      </c>
      <c r="AW20" s="191">
        <f t="shared" si="3"/>
        <v>3.0003000000000002</v>
      </c>
      <c r="AX20" s="191">
        <v>3</v>
      </c>
      <c r="AY20" s="191">
        <f>'RINCIAN PROG TAHUNAN'!Q18</f>
        <v>3</v>
      </c>
      <c r="AZ20" s="191" t="str">
        <f>'RINCIAN PROG TAHUNAN'!R18</f>
        <v>3.3</v>
      </c>
      <c r="BA20" s="192" t="str">
        <f>'RINCIAN PROG TAHUNAN'!S18</f>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BB20" s="191" t="str">
        <f>'RINCIAN PROG TAHUNAN'!T18</f>
        <v>4.3</v>
      </c>
      <c r="BC20" s="192" t="str">
        <f>'RINCIAN PROG TAHUNAN'!U18</f>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BD20" s="191">
        <f>'RINCIAN PROG TAHUNAN'!V18</f>
        <v>3</v>
      </c>
      <c r="BF20" s="191">
        <f t="shared" si="4"/>
        <v>3.0003000000000002</v>
      </c>
      <c r="BG20" s="191">
        <f t="shared" si="5"/>
        <v>3.0003000000000002</v>
      </c>
      <c r="BI20" s="191">
        <f>'RINCIAN PROG TAHUNAN'!Y18</f>
        <v>3</v>
      </c>
      <c r="BJ20" s="192" t="str">
        <f>'RINCIAN PROG TAHUNAN'!Z18</f>
        <v>3.3</v>
      </c>
      <c r="BK20" s="192" t="str">
        <f>'RINCIAN PROG TAHUNAN'!AA18</f>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BL20" s="191" t="str">
        <f>'RINCIAN PROG TAHUNAN'!AB18</f>
        <v>4.3</v>
      </c>
      <c r="BM20" s="192" t="str">
        <f>'RINCIAN PROG TAHUNAN'!AC18</f>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BN20" s="191">
        <f>'RINCIAN PROG TAHUNAN'!AD18</f>
        <v>5</v>
      </c>
      <c r="BO20" s="191">
        <f t="shared" si="6"/>
        <v>3</v>
      </c>
      <c r="BP20" s="192" t="str">
        <f t="shared" si="7"/>
        <v>3.3</v>
      </c>
      <c r="BQ20" s="192" t="str">
        <f t="shared" si="8"/>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BR20" s="191" t="str">
        <f t="shared" si="9"/>
        <v>4.3</v>
      </c>
      <c r="BS20" s="192" t="str">
        <f t="shared" si="10"/>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BT20" s="191">
        <f t="shared" si="11"/>
        <v>3</v>
      </c>
      <c r="BU20" s="191">
        <f t="shared" si="12"/>
        <v>3</v>
      </c>
      <c r="BV20" s="191" t="str">
        <f t="shared" si="13"/>
        <v>3.3</v>
      </c>
      <c r="BW20" s="192" t="str">
        <f t="shared" si="14"/>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BX20" s="191" t="str">
        <f t="shared" si="15"/>
        <v>4.3</v>
      </c>
      <c r="BY20" s="192" t="str">
        <f t="shared" si="16"/>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BZ20" s="191">
        <f t="shared" si="17"/>
        <v>5</v>
      </c>
      <c r="CA20" s="197"/>
      <c r="CB20" s="197"/>
      <c r="CC20" s="197"/>
      <c r="CD20" s="197"/>
      <c r="CE20" s="197"/>
      <c r="CF20" s="197"/>
      <c r="CG20" s="197"/>
      <c r="CH20" s="197"/>
      <c r="CI20" s="197"/>
      <c r="CJ20" s="197"/>
      <c r="CK20" s="197"/>
      <c r="CL20" s="197"/>
      <c r="CM20" s="197"/>
      <c r="CN20" s="197"/>
    </row>
    <row r="21" spans="2:92" ht="81.75" customHeight="1" x14ac:dyDescent="0.2">
      <c r="B21" s="220">
        <f t="shared" si="18"/>
        <v>4</v>
      </c>
      <c r="C21" s="182" t="str">
        <f t="shared" si="1"/>
        <v>3.4</v>
      </c>
      <c r="D21" s="183" t="str">
        <f t="shared" si="1"/>
        <v>mempromosikan nilai-nilai kultural yang disepakati bersama oleh masyarakat Indonesia (misalnya: gotong royong, tolong menolong, kekeluargaan, kemanusiaan, tenggang rasa) sebagai budaya nasional (national culture)</v>
      </c>
      <c r="E21" s="182" t="str">
        <f t="shared" si="1"/>
        <v>4.4</v>
      </c>
      <c r="F21" s="183" t="str">
        <f t="shared" si="1"/>
        <v>membuat program dan berbagai model untuk memprmosikan nilai-nilai kultural yang disepakati bersama oleh masyarakat Indonesia (misalnya: gotong royong, tolong menolong, kekeluargaan, kemanusiaan, tenggang rasa) sebagai budaya nasional (national culture)</v>
      </c>
      <c r="G21" s="279"/>
      <c r="H21" s="280"/>
      <c r="I21" s="212"/>
      <c r="J21" s="212"/>
      <c r="K21" s="148">
        <f t="shared" si="0"/>
        <v>4</v>
      </c>
      <c r="L21" s="281"/>
      <c r="M21" s="227"/>
      <c r="N21" s="6"/>
      <c r="O21" s="6"/>
      <c r="P21" s="6"/>
      <c r="Q21" s="6"/>
      <c r="R21" s="6"/>
      <c r="S21" s="6"/>
      <c r="T21" s="207"/>
      <c r="U21" s="207"/>
      <c r="V21" s="6"/>
      <c r="W21" s="6"/>
      <c r="X21" s="6"/>
      <c r="Y21" s="6"/>
      <c r="Z21" s="6"/>
      <c r="AA21" s="6"/>
      <c r="AB21" s="6"/>
      <c r="AC21" s="6"/>
      <c r="AD21" s="6"/>
      <c r="AE21" s="6"/>
      <c r="AF21" s="6"/>
      <c r="AG21" s="6"/>
      <c r="AH21" s="6"/>
      <c r="AI21" s="6"/>
      <c r="AJ21" s="6"/>
      <c r="AK21" s="6"/>
      <c r="AL21" s="6"/>
      <c r="AM21" s="243"/>
      <c r="AN21" s="199"/>
      <c r="AO21" s="199"/>
      <c r="AP21" s="199"/>
      <c r="AQ21" s="199"/>
      <c r="AR21" s="199"/>
      <c r="AS21" s="199"/>
      <c r="AT21" s="199"/>
      <c r="AU21" s="199"/>
      <c r="AV21" s="191">
        <f t="shared" si="2"/>
        <v>4.0004</v>
      </c>
      <c r="AW21" s="191">
        <f t="shared" si="3"/>
        <v>4.0004</v>
      </c>
      <c r="AX21" s="191">
        <v>4</v>
      </c>
      <c r="AY21" s="191">
        <f>'RINCIAN PROG TAHUNAN'!Q19</f>
        <v>4</v>
      </c>
      <c r="AZ21" s="191" t="str">
        <f>'RINCIAN PROG TAHUNAN'!R19</f>
        <v>3.4</v>
      </c>
      <c r="BA21" s="192" t="str">
        <f>'RINCIAN PROG TAHUNAN'!S19</f>
        <v>mempromosikan nilai-nilai kultural yang disepakati bersama oleh masyarakat Indonesia (misalnya: gotong royong, tolong menolong, kekeluargaan, kemanusiaan, tenggang rasa) sebagai budaya nasional (national culture)</v>
      </c>
      <c r="BB21" s="191" t="str">
        <f>'RINCIAN PROG TAHUNAN'!T19</f>
        <v>4.4</v>
      </c>
      <c r="BC21" s="192" t="str">
        <f>'RINCIAN PROG TAHUNAN'!U19</f>
        <v>membuat program dan berbagai model untuk memprmosikan nilai-nilai kultural yang disepakati bersama oleh masyarakat Indonesia (misalnya: gotong royong, tolong menolong, kekeluargaan, kemanusiaan, tenggang rasa) sebagai budaya nasional (national culture)</v>
      </c>
      <c r="BD21" s="191">
        <f>'RINCIAN PROG TAHUNAN'!V19</f>
        <v>4</v>
      </c>
      <c r="BF21" s="191">
        <f t="shared" si="4"/>
        <v>6.0006000000000004</v>
      </c>
      <c r="BG21" s="191" t="str">
        <f t="shared" si="5"/>
        <v/>
      </c>
      <c r="BI21" s="191" t="str">
        <f>'RINCIAN PROG TAHUNAN'!Y19</f>
        <v/>
      </c>
      <c r="BJ21" s="192" t="str">
        <f>'RINCIAN PROG TAHUNAN'!Z19</f>
        <v/>
      </c>
      <c r="BK21" s="192" t="str">
        <f>'RINCIAN PROG TAHUNAN'!AA19</f>
        <v/>
      </c>
      <c r="BL21" s="191" t="str">
        <f>'RINCIAN PROG TAHUNAN'!AB19</f>
        <v/>
      </c>
      <c r="BM21" s="192" t="str">
        <f>'RINCIAN PROG TAHUNAN'!AC19</f>
        <v/>
      </c>
      <c r="BN21" s="191" t="str">
        <f>'RINCIAN PROG TAHUNAN'!AD19</f>
        <v/>
      </c>
      <c r="BO21" s="191">
        <f t="shared" si="6"/>
        <v>4</v>
      </c>
      <c r="BP21" s="192" t="str">
        <f t="shared" si="7"/>
        <v>3.4</v>
      </c>
      <c r="BQ21" s="192" t="str">
        <f t="shared" si="8"/>
        <v>mempromosikan nilai-nilai kultural yang disepakati bersama oleh masyarakat Indonesia (misalnya: gotong royong, tolong menolong, kekeluargaan, kemanusiaan, tenggang rasa) sebagai budaya nasional (national culture)</v>
      </c>
      <c r="BR21" s="191" t="str">
        <f t="shared" si="9"/>
        <v>4.4</v>
      </c>
      <c r="BS21" s="192" t="str">
        <f t="shared" si="10"/>
        <v>membuat program dan berbagai model untuk memprmosikan nilai-nilai kultural yang disepakati bersama oleh masyarakat Indonesia (misalnya: gotong royong, tolong menolong, kekeluargaan, kemanusiaan, tenggang rasa) sebagai budaya nasional (national culture)</v>
      </c>
      <c r="BT21" s="191">
        <f t="shared" si="11"/>
        <v>4</v>
      </c>
      <c r="BU21" s="191">
        <f t="shared" si="12"/>
        <v>6</v>
      </c>
      <c r="BV21" s="191">
        <f t="shared" si="13"/>
        <v>0</v>
      </c>
      <c r="BW21" s="192">
        <f t="shared" si="14"/>
        <v>0</v>
      </c>
      <c r="BX21" s="191">
        <f t="shared" si="15"/>
        <v>0</v>
      </c>
      <c r="BY21" s="192">
        <f t="shared" si="16"/>
        <v>0</v>
      </c>
      <c r="BZ21" s="191">
        <f t="shared" si="17"/>
        <v>8</v>
      </c>
      <c r="CA21" s="197"/>
      <c r="CB21" s="197"/>
      <c r="CC21" s="197"/>
      <c r="CD21" s="197"/>
      <c r="CE21" s="197"/>
      <c r="CF21" s="197"/>
      <c r="CG21" s="197"/>
      <c r="CH21" s="197"/>
      <c r="CI21" s="197"/>
      <c r="CJ21" s="197"/>
      <c r="CK21" s="197"/>
      <c r="CL21" s="197"/>
      <c r="CM21" s="197"/>
      <c r="CN21" s="197"/>
    </row>
    <row r="22" spans="2:92" ht="66.75" customHeight="1" x14ac:dyDescent="0.2">
      <c r="B22" s="220">
        <f t="shared" si="18"/>
        <v>5</v>
      </c>
      <c r="C22" s="182">
        <f t="shared" si="1"/>
        <v>0</v>
      </c>
      <c r="D22" s="183">
        <f t="shared" si="1"/>
        <v>0</v>
      </c>
      <c r="E22" s="182">
        <f t="shared" si="1"/>
        <v>0</v>
      </c>
      <c r="F22" s="183">
        <f t="shared" si="1"/>
        <v>0</v>
      </c>
      <c r="G22" s="279"/>
      <c r="H22" s="280"/>
      <c r="I22" s="212"/>
      <c r="J22" s="212"/>
      <c r="K22" s="148">
        <f t="shared" si="0"/>
        <v>6</v>
      </c>
      <c r="L22" s="281"/>
      <c r="M22" s="227"/>
      <c r="N22" s="6"/>
      <c r="O22" s="6"/>
      <c r="P22" s="6"/>
      <c r="Q22" s="6"/>
      <c r="R22" s="6"/>
      <c r="S22" s="6"/>
      <c r="T22" s="207"/>
      <c r="U22" s="207"/>
      <c r="V22" s="6"/>
      <c r="W22" s="6"/>
      <c r="X22" s="6"/>
      <c r="Y22" s="6"/>
      <c r="Z22" s="6"/>
      <c r="AA22" s="6"/>
      <c r="AB22" s="6"/>
      <c r="AC22" s="6"/>
      <c r="AD22" s="6"/>
      <c r="AE22" s="6"/>
      <c r="AF22" s="6"/>
      <c r="AG22" s="6"/>
      <c r="AH22" s="6"/>
      <c r="AI22" s="6"/>
      <c r="AJ22" s="6"/>
      <c r="AK22" s="6"/>
      <c r="AL22" s="6"/>
      <c r="AM22" s="243"/>
      <c r="AN22" s="199"/>
      <c r="AO22" s="199"/>
      <c r="AP22" s="199"/>
      <c r="AQ22" s="199"/>
      <c r="AR22" s="199"/>
      <c r="AS22" s="199"/>
      <c r="AT22" s="199"/>
      <c r="AU22" s="199"/>
      <c r="AV22" s="191">
        <f t="shared" si="2"/>
        <v>6.0006000000000004</v>
      </c>
      <c r="AW22" s="191" t="str">
        <f t="shared" si="3"/>
        <v/>
      </c>
      <c r="AX22" s="191">
        <v>5</v>
      </c>
      <c r="AY22" s="191" t="str">
        <f>'RINCIAN PROG TAHUNAN'!Q20</f>
        <v/>
      </c>
      <c r="AZ22" s="191" t="str">
        <f>'RINCIAN PROG TAHUNAN'!R20</f>
        <v/>
      </c>
      <c r="BA22" s="192" t="str">
        <f>'RINCIAN PROG TAHUNAN'!S20</f>
        <v/>
      </c>
      <c r="BB22" s="191" t="str">
        <f>'RINCIAN PROG TAHUNAN'!T20</f>
        <v/>
      </c>
      <c r="BC22" s="192" t="str">
        <f>'RINCIAN PROG TAHUNAN'!U20</f>
        <v/>
      </c>
      <c r="BD22" s="191" t="str">
        <f>'RINCIAN PROG TAHUNAN'!V20</f>
        <v/>
      </c>
      <c r="BF22" s="191">
        <f t="shared" si="4"/>
        <v>7.0007000000000001</v>
      </c>
      <c r="BG22" s="191" t="str">
        <f t="shared" si="5"/>
        <v/>
      </c>
      <c r="BI22" s="191" t="str">
        <f>'RINCIAN PROG TAHUNAN'!Y20</f>
        <v/>
      </c>
      <c r="BJ22" s="192" t="str">
        <f>'RINCIAN PROG TAHUNAN'!Z20</f>
        <v/>
      </c>
      <c r="BK22" s="192" t="str">
        <f>'RINCIAN PROG TAHUNAN'!AA20</f>
        <v/>
      </c>
      <c r="BL22" s="191" t="str">
        <f>'RINCIAN PROG TAHUNAN'!AB20</f>
        <v/>
      </c>
      <c r="BM22" s="192" t="str">
        <f>'RINCIAN PROG TAHUNAN'!AC20</f>
        <v/>
      </c>
      <c r="BN22" s="191" t="str">
        <f>'RINCIAN PROG TAHUNAN'!AD20</f>
        <v/>
      </c>
      <c r="BO22" s="191">
        <f t="shared" si="6"/>
        <v>6</v>
      </c>
      <c r="BP22" s="192">
        <f t="shared" si="7"/>
        <v>0</v>
      </c>
      <c r="BQ22" s="192">
        <f t="shared" si="8"/>
        <v>0</v>
      </c>
      <c r="BR22" s="191">
        <f t="shared" si="9"/>
        <v>0</v>
      </c>
      <c r="BS22" s="192">
        <f t="shared" si="10"/>
        <v>0</v>
      </c>
      <c r="BT22" s="191">
        <f t="shared" si="11"/>
        <v>6</v>
      </c>
      <c r="BU22" s="191">
        <f t="shared" si="12"/>
        <v>7</v>
      </c>
      <c r="BV22" s="191">
        <f t="shared" si="13"/>
        <v>0</v>
      </c>
      <c r="BW22" s="192">
        <f t="shared" si="14"/>
        <v>0</v>
      </c>
      <c r="BX22" s="191">
        <f t="shared" si="15"/>
        <v>0</v>
      </c>
      <c r="BY22" s="192">
        <f t="shared" si="16"/>
        <v>0</v>
      </c>
      <c r="BZ22" s="191">
        <f t="shared" si="17"/>
        <v>9</v>
      </c>
      <c r="CA22" s="197"/>
      <c r="CB22" s="197"/>
      <c r="CC22" s="197"/>
      <c r="CD22" s="197"/>
      <c r="CE22" s="197"/>
      <c r="CF22" s="197"/>
      <c r="CG22" s="197"/>
      <c r="CH22" s="197"/>
      <c r="CI22" s="197"/>
      <c r="CJ22" s="197"/>
      <c r="CK22" s="197"/>
      <c r="CL22" s="197"/>
      <c r="CM22" s="197"/>
      <c r="CN22" s="197"/>
    </row>
    <row r="23" spans="2:92" ht="66.75" customHeight="1" x14ac:dyDescent="0.2">
      <c r="B23" s="220">
        <f t="shared" si="18"/>
        <v>6</v>
      </c>
      <c r="C23" s="182">
        <f t="shared" si="1"/>
        <v>0</v>
      </c>
      <c r="D23" s="183">
        <f t="shared" si="1"/>
        <v>0</v>
      </c>
      <c r="E23" s="182">
        <f t="shared" si="1"/>
        <v>0</v>
      </c>
      <c r="F23" s="183">
        <f t="shared" si="1"/>
        <v>0</v>
      </c>
      <c r="G23" s="279"/>
      <c r="H23" s="280"/>
      <c r="I23" s="212"/>
      <c r="J23" s="212"/>
      <c r="K23" s="148">
        <f t="shared" si="0"/>
        <v>7</v>
      </c>
      <c r="L23" s="281"/>
      <c r="M23" s="227"/>
      <c r="N23" s="6"/>
      <c r="O23" s="6"/>
      <c r="P23" s="6"/>
      <c r="Q23" s="6"/>
      <c r="R23" s="6"/>
      <c r="S23" s="6"/>
      <c r="T23" s="207"/>
      <c r="U23" s="207"/>
      <c r="V23" s="6"/>
      <c r="W23" s="6"/>
      <c r="X23" s="6"/>
      <c r="Y23" s="6"/>
      <c r="Z23" s="6"/>
      <c r="AA23" s="6"/>
      <c r="AB23" s="6"/>
      <c r="AC23" s="6"/>
      <c r="AD23" s="6"/>
      <c r="AE23" s="6"/>
      <c r="AF23" s="6"/>
      <c r="AG23" s="6"/>
      <c r="AH23" s="6"/>
      <c r="AI23" s="6"/>
      <c r="AJ23" s="6"/>
      <c r="AK23" s="6"/>
      <c r="AL23" s="6"/>
      <c r="AM23" s="243"/>
      <c r="AN23" s="199"/>
      <c r="AO23" s="199"/>
      <c r="AP23" s="199"/>
      <c r="AQ23" s="199"/>
      <c r="AR23" s="199"/>
      <c r="AS23" s="199"/>
      <c r="AT23" s="199"/>
      <c r="AU23" s="199"/>
      <c r="AV23" s="191">
        <f t="shared" si="2"/>
        <v>7.0007000000000001</v>
      </c>
      <c r="AW23" s="191">
        <f t="shared" si="3"/>
        <v>6.0006000000000004</v>
      </c>
      <c r="AX23" s="191">
        <v>6</v>
      </c>
      <c r="AY23" s="191">
        <f>'RINCIAN PROG TAHUNAN'!Q21</f>
        <v>6</v>
      </c>
      <c r="AZ23" s="191">
        <f>'RINCIAN PROG TAHUNAN'!R21</f>
        <v>0</v>
      </c>
      <c r="BA23" s="192">
        <f>'RINCIAN PROG TAHUNAN'!S21</f>
        <v>0</v>
      </c>
      <c r="BB23" s="191">
        <f>'RINCIAN PROG TAHUNAN'!T21</f>
        <v>0</v>
      </c>
      <c r="BC23" s="192">
        <f>'RINCIAN PROG TAHUNAN'!U21</f>
        <v>0</v>
      </c>
      <c r="BD23" s="191">
        <f>'RINCIAN PROG TAHUNAN'!V21</f>
        <v>6</v>
      </c>
      <c r="BF23" s="191">
        <f t="shared" si="4"/>
        <v>8.0007999999999999</v>
      </c>
      <c r="BG23" s="191">
        <f t="shared" si="5"/>
        <v>6.0006000000000004</v>
      </c>
      <c r="BI23" s="191">
        <f>'RINCIAN PROG TAHUNAN'!Y21</f>
        <v>6</v>
      </c>
      <c r="BJ23" s="192">
        <f>'RINCIAN PROG TAHUNAN'!Z21</f>
        <v>0</v>
      </c>
      <c r="BK23" s="192">
        <f>'RINCIAN PROG TAHUNAN'!AA21</f>
        <v>0</v>
      </c>
      <c r="BL23" s="191">
        <f>'RINCIAN PROG TAHUNAN'!AB21</f>
        <v>0</v>
      </c>
      <c r="BM23" s="192">
        <f>'RINCIAN PROG TAHUNAN'!AC21</f>
        <v>0</v>
      </c>
      <c r="BN23" s="191">
        <f>'RINCIAN PROG TAHUNAN'!AD21</f>
        <v>8</v>
      </c>
      <c r="BO23" s="191">
        <f t="shared" si="6"/>
        <v>7</v>
      </c>
      <c r="BP23" s="192">
        <f t="shared" si="7"/>
        <v>0</v>
      </c>
      <c r="BQ23" s="192">
        <f t="shared" si="8"/>
        <v>0</v>
      </c>
      <c r="BR23" s="191">
        <f t="shared" si="9"/>
        <v>0</v>
      </c>
      <c r="BS23" s="192">
        <f t="shared" si="10"/>
        <v>0</v>
      </c>
      <c r="BT23" s="191">
        <f t="shared" si="11"/>
        <v>7</v>
      </c>
      <c r="BU23" s="191">
        <f t="shared" si="12"/>
        <v>8</v>
      </c>
      <c r="BV23" s="191">
        <f t="shared" si="13"/>
        <v>0</v>
      </c>
      <c r="BW23" s="192">
        <f t="shared" si="14"/>
        <v>0</v>
      </c>
      <c r="BX23" s="191">
        <f t="shared" si="15"/>
        <v>0</v>
      </c>
      <c r="BY23" s="192">
        <f t="shared" si="16"/>
        <v>0</v>
      </c>
      <c r="BZ23" s="191">
        <f t="shared" si="17"/>
        <v>10</v>
      </c>
      <c r="CA23" s="197"/>
      <c r="CB23" s="197"/>
      <c r="CC23" s="197"/>
      <c r="CD23" s="197"/>
      <c r="CE23" s="197"/>
      <c r="CF23" s="197"/>
      <c r="CG23" s="197"/>
      <c r="CH23" s="197"/>
      <c r="CI23" s="197"/>
      <c r="CJ23" s="197"/>
      <c r="CK23" s="197"/>
      <c r="CL23" s="197"/>
      <c r="CM23" s="197"/>
      <c r="CN23" s="197"/>
    </row>
    <row r="24" spans="2:92" ht="66.75" customHeight="1" x14ac:dyDescent="0.2">
      <c r="B24" s="220">
        <f t="shared" si="18"/>
        <v>7</v>
      </c>
      <c r="C24" s="182">
        <f t="shared" si="1"/>
        <v>0</v>
      </c>
      <c r="D24" s="183">
        <f t="shared" si="1"/>
        <v>0</v>
      </c>
      <c r="E24" s="182">
        <f t="shared" si="1"/>
        <v>0</v>
      </c>
      <c r="F24" s="183">
        <f t="shared" si="1"/>
        <v>0</v>
      </c>
      <c r="G24" s="279"/>
      <c r="H24" s="280"/>
      <c r="I24" s="212"/>
      <c r="J24" s="212"/>
      <c r="K24" s="148">
        <f t="shared" si="0"/>
        <v>8</v>
      </c>
      <c r="L24" s="281"/>
      <c r="M24" s="227"/>
      <c r="N24" s="6"/>
      <c r="O24" s="6"/>
      <c r="P24" s="6"/>
      <c r="Q24" s="6"/>
      <c r="R24" s="6"/>
      <c r="S24" s="6"/>
      <c r="T24" s="207"/>
      <c r="U24" s="207"/>
      <c r="V24" s="6"/>
      <c r="W24" s="6"/>
      <c r="X24" s="6"/>
      <c r="Y24" s="6"/>
      <c r="Z24" s="6"/>
      <c r="AA24" s="6"/>
      <c r="AB24" s="6"/>
      <c r="AC24" s="6"/>
      <c r="AD24" s="6"/>
      <c r="AE24" s="6"/>
      <c r="AF24" s="6"/>
      <c r="AG24" s="6"/>
      <c r="AH24" s="6"/>
      <c r="AI24" s="6"/>
      <c r="AJ24" s="6"/>
      <c r="AK24" s="6"/>
      <c r="AL24" s="6"/>
      <c r="AM24" s="243"/>
      <c r="AN24" s="199"/>
      <c r="AO24" s="199"/>
      <c r="AP24" s="199"/>
      <c r="AQ24" s="199"/>
      <c r="AR24" s="199"/>
      <c r="AS24" s="199"/>
      <c r="AT24" s="199"/>
      <c r="AU24" s="199"/>
      <c r="AV24" s="191">
        <f t="shared" si="2"/>
        <v>8.0007999999999999</v>
      </c>
      <c r="AW24" s="191">
        <f t="shared" si="3"/>
        <v>7.0007000000000001</v>
      </c>
      <c r="AX24" s="191">
        <v>7</v>
      </c>
      <c r="AY24" s="191">
        <f>'RINCIAN PROG TAHUNAN'!Q22</f>
        <v>7</v>
      </c>
      <c r="AZ24" s="191">
        <f>'RINCIAN PROG TAHUNAN'!R22</f>
        <v>0</v>
      </c>
      <c r="BA24" s="192">
        <f>'RINCIAN PROG TAHUNAN'!S22</f>
        <v>0</v>
      </c>
      <c r="BB24" s="191">
        <f>'RINCIAN PROG TAHUNAN'!T22</f>
        <v>0</v>
      </c>
      <c r="BC24" s="192">
        <f>'RINCIAN PROG TAHUNAN'!U22</f>
        <v>0</v>
      </c>
      <c r="BD24" s="191">
        <f>'RINCIAN PROG TAHUNAN'!V22</f>
        <v>7</v>
      </c>
      <c r="BF24" s="191">
        <f t="shared" si="4"/>
        <v>9.0008999999999997</v>
      </c>
      <c r="BG24" s="191">
        <f t="shared" si="5"/>
        <v>7.0007000000000001</v>
      </c>
      <c r="BI24" s="191">
        <f>'RINCIAN PROG TAHUNAN'!Y22</f>
        <v>7</v>
      </c>
      <c r="BJ24" s="192">
        <f>'RINCIAN PROG TAHUNAN'!Z22</f>
        <v>0</v>
      </c>
      <c r="BK24" s="192">
        <f>'RINCIAN PROG TAHUNAN'!AA22</f>
        <v>0</v>
      </c>
      <c r="BL24" s="191">
        <f>'RINCIAN PROG TAHUNAN'!AB22</f>
        <v>0</v>
      </c>
      <c r="BM24" s="192">
        <f>'RINCIAN PROG TAHUNAN'!AC22</f>
        <v>0</v>
      </c>
      <c r="BN24" s="191">
        <f>'RINCIAN PROG TAHUNAN'!AD22</f>
        <v>9</v>
      </c>
      <c r="BO24" s="191">
        <f t="shared" si="6"/>
        <v>8</v>
      </c>
      <c r="BP24" s="192">
        <f t="shared" si="7"/>
        <v>0</v>
      </c>
      <c r="BQ24" s="192">
        <f t="shared" si="8"/>
        <v>0</v>
      </c>
      <c r="BR24" s="191">
        <f t="shared" si="9"/>
        <v>0</v>
      </c>
      <c r="BS24" s="192">
        <f t="shared" si="10"/>
        <v>0</v>
      </c>
      <c r="BT24" s="191">
        <f t="shared" si="11"/>
        <v>8</v>
      </c>
      <c r="BU24" s="191">
        <f t="shared" si="12"/>
        <v>9</v>
      </c>
      <c r="BV24" s="191">
        <f t="shared" si="13"/>
        <v>0</v>
      </c>
      <c r="BW24" s="192">
        <f t="shared" si="14"/>
        <v>0</v>
      </c>
      <c r="BX24" s="191">
        <f t="shared" si="15"/>
        <v>0</v>
      </c>
      <c r="BY24" s="192">
        <f t="shared" si="16"/>
        <v>0</v>
      </c>
      <c r="BZ24" s="191">
        <f t="shared" si="17"/>
        <v>9</v>
      </c>
      <c r="CA24" s="197"/>
      <c r="CB24" s="197"/>
      <c r="CC24" s="197"/>
      <c r="CD24" s="197"/>
      <c r="CE24" s="197"/>
      <c r="CF24" s="197"/>
      <c r="CG24" s="197"/>
      <c r="CH24" s="197"/>
      <c r="CI24" s="197"/>
      <c r="CJ24" s="197"/>
      <c r="CK24" s="197"/>
      <c r="CL24" s="197"/>
      <c r="CM24" s="197"/>
      <c r="CN24" s="197"/>
    </row>
    <row r="25" spans="2:92" ht="66.75" customHeight="1" x14ac:dyDescent="0.2">
      <c r="B25" s="220">
        <f t="shared" si="18"/>
        <v>8</v>
      </c>
      <c r="C25" s="182">
        <f t="shared" si="1"/>
        <v>0</v>
      </c>
      <c r="D25" s="183">
        <f t="shared" si="1"/>
        <v>0</v>
      </c>
      <c r="E25" s="182">
        <f t="shared" si="1"/>
        <v>0</v>
      </c>
      <c r="F25" s="183">
        <f t="shared" si="1"/>
        <v>0</v>
      </c>
      <c r="G25" s="279"/>
      <c r="H25" s="280"/>
      <c r="I25" s="212"/>
      <c r="J25" s="212"/>
      <c r="K25" s="148">
        <f t="shared" si="0"/>
        <v>90</v>
      </c>
      <c r="L25" s="281"/>
      <c r="M25" s="227"/>
      <c r="N25" s="6"/>
      <c r="O25" s="6"/>
      <c r="P25" s="6"/>
      <c r="Q25" s="6"/>
      <c r="R25" s="6"/>
      <c r="S25" s="6"/>
      <c r="T25" s="207"/>
      <c r="U25" s="207"/>
      <c r="V25" s="6"/>
      <c r="W25" s="6"/>
      <c r="X25" s="6"/>
      <c r="Y25" s="6"/>
      <c r="Z25" s="6"/>
      <c r="AA25" s="6"/>
      <c r="AB25" s="6"/>
      <c r="AC25" s="6"/>
      <c r="AD25" s="6"/>
      <c r="AE25" s="6"/>
      <c r="AF25" s="6"/>
      <c r="AG25" s="6"/>
      <c r="AH25" s="6"/>
      <c r="AI25" s="6"/>
      <c r="AJ25" s="6"/>
      <c r="AK25" s="6"/>
      <c r="AL25" s="6"/>
      <c r="AM25" s="243"/>
      <c r="AN25" s="199"/>
      <c r="AO25" s="199"/>
      <c r="AP25" s="199"/>
      <c r="AQ25" s="199"/>
      <c r="AR25" s="199"/>
      <c r="AS25" s="199"/>
      <c r="AT25" s="199"/>
      <c r="AU25" s="199"/>
      <c r="AV25" s="191">
        <f t="shared" si="2"/>
        <v>9.0008999999999997</v>
      </c>
      <c r="AW25" s="191">
        <f t="shared" si="3"/>
        <v>8.0007999999999999</v>
      </c>
      <c r="AX25" s="191">
        <v>8</v>
      </c>
      <c r="AY25" s="191">
        <f>'RINCIAN PROG TAHUNAN'!Q23</f>
        <v>8</v>
      </c>
      <c r="AZ25" s="191">
        <f>'RINCIAN PROG TAHUNAN'!R23</f>
        <v>0</v>
      </c>
      <c r="BA25" s="192">
        <f>'RINCIAN PROG TAHUNAN'!S23</f>
        <v>0</v>
      </c>
      <c r="BB25" s="191">
        <f>'RINCIAN PROG TAHUNAN'!T23</f>
        <v>0</v>
      </c>
      <c r="BC25" s="192">
        <f>'RINCIAN PROG TAHUNAN'!U23</f>
        <v>0</v>
      </c>
      <c r="BD25" s="191">
        <f>'RINCIAN PROG TAHUNAN'!V23</f>
        <v>8</v>
      </c>
      <c r="BF25" s="191">
        <f t="shared" si="4"/>
        <v>10.000999999999999</v>
      </c>
      <c r="BG25" s="191">
        <f t="shared" si="5"/>
        <v>8.0007999999999999</v>
      </c>
      <c r="BI25" s="191">
        <f>'RINCIAN PROG TAHUNAN'!Y23</f>
        <v>8</v>
      </c>
      <c r="BJ25" s="192">
        <f>'RINCIAN PROG TAHUNAN'!Z23</f>
        <v>0</v>
      </c>
      <c r="BK25" s="192">
        <f>'RINCIAN PROG TAHUNAN'!AA23</f>
        <v>0</v>
      </c>
      <c r="BL25" s="191">
        <f>'RINCIAN PROG TAHUNAN'!AB23</f>
        <v>0</v>
      </c>
      <c r="BM25" s="192">
        <f>'RINCIAN PROG TAHUNAN'!AC23</f>
        <v>0</v>
      </c>
      <c r="BN25" s="191">
        <f>'RINCIAN PROG TAHUNAN'!AD23</f>
        <v>10</v>
      </c>
      <c r="BO25" s="191">
        <f t="shared" si="6"/>
        <v>9</v>
      </c>
      <c r="BP25" s="192">
        <f t="shared" si="7"/>
        <v>0</v>
      </c>
      <c r="BQ25" s="192">
        <f t="shared" si="8"/>
        <v>0</v>
      </c>
      <c r="BR25" s="191">
        <f t="shared" si="9"/>
        <v>0</v>
      </c>
      <c r="BS25" s="192">
        <f t="shared" si="10"/>
        <v>0</v>
      </c>
      <c r="BT25" s="191">
        <f t="shared" si="11"/>
        <v>90</v>
      </c>
      <c r="BU25" s="191">
        <f t="shared" si="12"/>
        <v>10</v>
      </c>
      <c r="BV25" s="191">
        <f t="shared" si="13"/>
        <v>0</v>
      </c>
      <c r="BW25" s="192">
        <f t="shared" si="14"/>
        <v>0</v>
      </c>
      <c r="BX25" s="191">
        <f t="shared" si="15"/>
        <v>0</v>
      </c>
      <c r="BY25" s="192">
        <f t="shared" si="16"/>
        <v>0</v>
      </c>
      <c r="BZ25" s="191">
        <f t="shared" si="17"/>
        <v>0</v>
      </c>
      <c r="CA25" s="197"/>
      <c r="CB25" s="197"/>
      <c r="CC25" s="197"/>
      <c r="CD25" s="197"/>
      <c r="CE25" s="197"/>
      <c r="CF25" s="197"/>
      <c r="CG25" s="197"/>
      <c r="CH25" s="197"/>
      <c r="CI25" s="197"/>
      <c r="CJ25" s="197"/>
      <c r="CK25" s="197"/>
      <c r="CL25" s="197"/>
      <c r="CM25" s="197"/>
      <c r="CN25" s="197"/>
    </row>
    <row r="26" spans="2:92" ht="66.75" customHeight="1" x14ac:dyDescent="0.2">
      <c r="B26" s="220">
        <f t="shared" si="18"/>
        <v>9</v>
      </c>
      <c r="C26" s="182">
        <f t="shared" si="1"/>
        <v>0</v>
      </c>
      <c r="D26" s="183">
        <f t="shared" si="1"/>
        <v>0</v>
      </c>
      <c r="E26" s="182">
        <f t="shared" si="1"/>
        <v>0</v>
      </c>
      <c r="F26" s="183">
        <f t="shared" si="1"/>
        <v>0</v>
      </c>
      <c r="G26" s="279"/>
      <c r="H26" s="280"/>
      <c r="I26" s="212"/>
      <c r="J26" s="212"/>
      <c r="K26" s="148">
        <f t="shared" si="0"/>
        <v>0</v>
      </c>
      <c r="L26" s="281"/>
      <c r="M26" s="227"/>
      <c r="N26" s="6"/>
      <c r="O26" s="6"/>
      <c r="P26" s="6"/>
      <c r="Q26" s="6"/>
      <c r="R26" s="6"/>
      <c r="S26" s="6"/>
      <c r="T26" s="207"/>
      <c r="U26" s="207"/>
      <c r="V26" s="6"/>
      <c r="W26" s="6"/>
      <c r="X26" s="6"/>
      <c r="Y26" s="6"/>
      <c r="Z26" s="6"/>
      <c r="AA26" s="6"/>
      <c r="AB26" s="6"/>
      <c r="AC26" s="6"/>
      <c r="AD26" s="6"/>
      <c r="AE26" s="6"/>
      <c r="AF26" s="6"/>
      <c r="AG26" s="6"/>
      <c r="AH26" s="6"/>
      <c r="AI26" s="6"/>
      <c r="AJ26" s="6"/>
      <c r="AK26" s="6"/>
      <c r="AL26" s="6"/>
      <c r="AM26" s="243"/>
      <c r="AN26" s="199"/>
      <c r="AO26" s="199"/>
      <c r="AP26" s="199"/>
      <c r="AQ26" s="199"/>
      <c r="AR26" s="199"/>
      <c r="AS26" s="199"/>
      <c r="AT26" s="199"/>
      <c r="AU26" s="199"/>
      <c r="AV26" s="191">
        <f t="shared" si="2"/>
        <v>10.000999999999999</v>
      </c>
      <c r="AW26" s="191">
        <f t="shared" si="3"/>
        <v>9.0008999999999997</v>
      </c>
      <c r="AX26" s="191">
        <v>9</v>
      </c>
      <c r="AY26" s="191">
        <f>'RINCIAN PROG TAHUNAN'!Q24</f>
        <v>9</v>
      </c>
      <c r="AZ26" s="191">
        <f>'RINCIAN PROG TAHUNAN'!R24</f>
        <v>0</v>
      </c>
      <c r="BA26" s="192">
        <f>'RINCIAN PROG TAHUNAN'!S24</f>
        <v>0</v>
      </c>
      <c r="BB26" s="191">
        <f>'RINCIAN PROG TAHUNAN'!T24</f>
        <v>0</v>
      </c>
      <c r="BC26" s="192">
        <f>'RINCIAN PROG TAHUNAN'!U24</f>
        <v>0</v>
      </c>
      <c r="BD26" s="191">
        <f>'RINCIAN PROG TAHUNAN'!V24</f>
        <v>90</v>
      </c>
      <c r="BF26" s="191">
        <f t="shared" si="4"/>
        <v>11.001099999999999</v>
      </c>
      <c r="BG26" s="191">
        <f t="shared" si="5"/>
        <v>9.0008999999999997</v>
      </c>
      <c r="BI26" s="191">
        <f>'RINCIAN PROG TAHUNAN'!Y24</f>
        <v>9</v>
      </c>
      <c r="BJ26" s="192">
        <f>'RINCIAN PROG TAHUNAN'!Z24</f>
        <v>0</v>
      </c>
      <c r="BK26" s="192">
        <f>'RINCIAN PROG TAHUNAN'!AA24</f>
        <v>0</v>
      </c>
      <c r="BL26" s="191">
        <f>'RINCIAN PROG TAHUNAN'!AB24</f>
        <v>0</v>
      </c>
      <c r="BM26" s="192">
        <f>'RINCIAN PROG TAHUNAN'!AC24</f>
        <v>0</v>
      </c>
      <c r="BN26" s="191">
        <f>'RINCIAN PROG TAHUNAN'!AD24</f>
        <v>9</v>
      </c>
      <c r="BO26" s="191">
        <f t="shared" si="6"/>
        <v>10</v>
      </c>
      <c r="BP26" s="192">
        <f t="shared" si="7"/>
        <v>0</v>
      </c>
      <c r="BQ26" s="192">
        <f t="shared" si="8"/>
        <v>0</v>
      </c>
      <c r="BR26" s="191">
        <f t="shared" si="9"/>
        <v>0</v>
      </c>
      <c r="BS26" s="192">
        <f t="shared" si="10"/>
        <v>0</v>
      </c>
      <c r="BT26" s="191">
        <f t="shared" si="11"/>
        <v>0</v>
      </c>
      <c r="BU26" s="191">
        <f t="shared" si="12"/>
        <v>11</v>
      </c>
      <c r="BV26" s="191">
        <f t="shared" si="13"/>
        <v>0</v>
      </c>
      <c r="BW26" s="192">
        <f t="shared" si="14"/>
        <v>0</v>
      </c>
      <c r="BX26" s="191">
        <f t="shared" si="15"/>
        <v>0</v>
      </c>
      <c r="BY26" s="192">
        <f t="shared" si="16"/>
        <v>0</v>
      </c>
      <c r="BZ26" s="191">
        <f t="shared" si="17"/>
        <v>0</v>
      </c>
      <c r="CA26" s="197"/>
      <c r="CB26" s="197"/>
      <c r="CC26" s="197"/>
      <c r="CD26" s="197"/>
      <c r="CE26" s="197"/>
      <c r="CF26" s="197"/>
      <c r="CG26" s="197"/>
      <c r="CH26" s="197"/>
      <c r="CI26" s="197"/>
      <c r="CJ26" s="197"/>
      <c r="CK26" s="197"/>
      <c r="CL26" s="197"/>
      <c r="CM26" s="197"/>
      <c r="CN26" s="197"/>
    </row>
    <row r="27" spans="2:92" ht="66.75" customHeight="1" x14ac:dyDescent="0.2">
      <c r="B27" s="220">
        <f t="shared" si="18"/>
        <v>10</v>
      </c>
      <c r="C27" s="182">
        <f t="shared" si="1"/>
        <v>0</v>
      </c>
      <c r="D27" s="183">
        <f t="shared" si="1"/>
        <v>0</v>
      </c>
      <c r="E27" s="182">
        <f t="shared" si="1"/>
        <v>0</v>
      </c>
      <c r="F27" s="183">
        <f t="shared" si="1"/>
        <v>0</v>
      </c>
      <c r="G27" s="279"/>
      <c r="H27" s="280"/>
      <c r="I27" s="212"/>
      <c r="J27" s="212"/>
      <c r="K27" s="148">
        <f t="shared" si="0"/>
        <v>0</v>
      </c>
      <c r="L27" s="281"/>
      <c r="M27" s="227"/>
      <c r="N27" s="6"/>
      <c r="O27" s="6"/>
      <c r="P27" s="6"/>
      <c r="Q27" s="6"/>
      <c r="R27" s="6"/>
      <c r="S27" s="6"/>
      <c r="T27" s="207"/>
      <c r="U27" s="207"/>
      <c r="V27" s="6"/>
      <c r="W27" s="6"/>
      <c r="X27" s="6"/>
      <c r="Y27" s="6"/>
      <c r="Z27" s="6"/>
      <c r="AA27" s="6"/>
      <c r="AB27" s="6"/>
      <c r="AC27" s="6"/>
      <c r="AD27" s="6"/>
      <c r="AE27" s="6"/>
      <c r="AF27" s="6"/>
      <c r="AG27" s="6"/>
      <c r="AH27" s="6"/>
      <c r="AI27" s="6"/>
      <c r="AJ27" s="6"/>
      <c r="AK27" s="6"/>
      <c r="AL27" s="6"/>
      <c r="AM27" s="243"/>
      <c r="AN27" s="199"/>
      <c r="AO27" s="199"/>
      <c r="AP27" s="199"/>
      <c r="AQ27" s="199"/>
      <c r="AR27" s="199"/>
      <c r="AS27" s="199"/>
      <c r="AT27" s="199"/>
      <c r="AU27" s="199"/>
      <c r="AV27" s="191">
        <f t="shared" si="2"/>
        <v>11.001099999999999</v>
      </c>
      <c r="AW27" s="191">
        <f t="shared" si="3"/>
        <v>10.000999999999999</v>
      </c>
      <c r="AX27" s="191">
        <v>10</v>
      </c>
      <c r="AY27" s="191">
        <f>'RINCIAN PROG TAHUNAN'!Q25</f>
        <v>10</v>
      </c>
      <c r="AZ27" s="191">
        <f>'RINCIAN PROG TAHUNAN'!R25</f>
        <v>0</v>
      </c>
      <c r="BA27" s="192">
        <f>'RINCIAN PROG TAHUNAN'!S25</f>
        <v>0</v>
      </c>
      <c r="BB27" s="191">
        <f>'RINCIAN PROG TAHUNAN'!T25</f>
        <v>0</v>
      </c>
      <c r="BC27" s="192">
        <f>'RINCIAN PROG TAHUNAN'!U25</f>
        <v>0</v>
      </c>
      <c r="BD27" s="191">
        <f>'RINCIAN PROG TAHUNAN'!V25</f>
        <v>0</v>
      </c>
      <c r="BF27" s="191">
        <f t="shared" si="4"/>
        <v>12.001200000000001</v>
      </c>
      <c r="BG27" s="191">
        <f t="shared" si="5"/>
        <v>10.000999999999999</v>
      </c>
      <c r="BI27" s="191">
        <f>'RINCIAN PROG TAHUNAN'!Y25</f>
        <v>10</v>
      </c>
      <c r="BJ27" s="192">
        <f>'RINCIAN PROG TAHUNAN'!Z25</f>
        <v>0</v>
      </c>
      <c r="BK27" s="192">
        <f>'RINCIAN PROG TAHUNAN'!AA25</f>
        <v>0</v>
      </c>
      <c r="BL27" s="191">
        <f>'RINCIAN PROG TAHUNAN'!AB25</f>
        <v>0</v>
      </c>
      <c r="BM27" s="192">
        <f>'RINCIAN PROG TAHUNAN'!AC25</f>
        <v>0</v>
      </c>
      <c r="BN27" s="191">
        <f>'RINCIAN PROG TAHUNAN'!AD25</f>
        <v>0</v>
      </c>
      <c r="BO27" s="191">
        <f t="shared" si="6"/>
        <v>11</v>
      </c>
      <c r="BP27" s="192">
        <f t="shared" si="7"/>
        <v>0</v>
      </c>
      <c r="BQ27" s="192">
        <f t="shared" si="8"/>
        <v>0</v>
      </c>
      <c r="BR27" s="191">
        <f t="shared" si="9"/>
        <v>0</v>
      </c>
      <c r="BS27" s="192">
        <f t="shared" si="10"/>
        <v>0</v>
      </c>
      <c r="BT27" s="191">
        <f t="shared" si="11"/>
        <v>0</v>
      </c>
      <c r="BU27" s="191">
        <f t="shared" si="12"/>
        <v>12</v>
      </c>
      <c r="BV27" s="191">
        <f t="shared" si="13"/>
        <v>0</v>
      </c>
      <c r="BW27" s="192">
        <f t="shared" si="14"/>
        <v>0</v>
      </c>
      <c r="BX27" s="191">
        <f t="shared" si="15"/>
        <v>0</v>
      </c>
      <c r="BY27" s="192">
        <f t="shared" si="16"/>
        <v>0</v>
      </c>
      <c r="BZ27" s="191">
        <f t="shared" si="17"/>
        <v>0</v>
      </c>
      <c r="CA27" s="197"/>
      <c r="CB27" s="197"/>
      <c r="CC27" s="197"/>
      <c r="CD27" s="197"/>
      <c r="CE27" s="197"/>
      <c r="CF27" s="197"/>
      <c r="CG27" s="197"/>
      <c r="CH27" s="197"/>
      <c r="CI27" s="197"/>
      <c r="CJ27" s="197"/>
      <c r="CK27" s="197"/>
      <c r="CL27" s="197"/>
      <c r="CM27" s="197"/>
      <c r="CN27" s="197"/>
    </row>
    <row r="28" spans="2:92" ht="66.75" customHeight="1" x14ac:dyDescent="0.2">
      <c r="B28" s="220">
        <f t="shared" si="18"/>
        <v>11</v>
      </c>
      <c r="C28" s="182">
        <f t="shared" si="1"/>
        <v>0</v>
      </c>
      <c r="D28" s="183">
        <f t="shared" si="1"/>
        <v>0</v>
      </c>
      <c r="E28" s="182">
        <f t="shared" si="1"/>
        <v>0</v>
      </c>
      <c r="F28" s="183">
        <f t="shared" si="1"/>
        <v>0</v>
      </c>
      <c r="G28" s="279"/>
      <c r="H28" s="280"/>
      <c r="I28" s="212"/>
      <c r="J28" s="212"/>
      <c r="K28" s="148">
        <f t="shared" si="0"/>
        <v>0</v>
      </c>
      <c r="L28" s="281"/>
      <c r="M28" s="227"/>
      <c r="N28" s="6"/>
      <c r="O28" s="6"/>
      <c r="P28" s="6"/>
      <c r="Q28" s="6"/>
      <c r="R28" s="6"/>
      <c r="S28" s="6"/>
      <c r="T28" s="207"/>
      <c r="U28" s="207"/>
      <c r="V28" s="6"/>
      <c r="W28" s="6"/>
      <c r="X28" s="6"/>
      <c r="Y28" s="6"/>
      <c r="Z28" s="6"/>
      <c r="AA28" s="6"/>
      <c r="AB28" s="6"/>
      <c r="AC28" s="6"/>
      <c r="AD28" s="6"/>
      <c r="AE28" s="6"/>
      <c r="AF28" s="6"/>
      <c r="AG28" s="6"/>
      <c r="AH28" s="6"/>
      <c r="AI28" s="6"/>
      <c r="AJ28" s="6"/>
      <c r="AK28" s="6"/>
      <c r="AL28" s="6"/>
      <c r="AM28" s="243"/>
      <c r="AN28" s="199"/>
      <c r="AO28" s="199"/>
      <c r="AP28" s="199"/>
      <c r="AQ28" s="199"/>
      <c r="AR28" s="199"/>
      <c r="AS28" s="199"/>
      <c r="AT28" s="199"/>
      <c r="AU28" s="199"/>
      <c r="AV28" s="191">
        <f t="shared" si="2"/>
        <v>12.001200000000001</v>
      </c>
      <c r="AW28" s="191">
        <f t="shared" si="3"/>
        <v>11.001099999999999</v>
      </c>
      <c r="AX28" s="191">
        <v>11</v>
      </c>
      <c r="AY28" s="191">
        <f>'RINCIAN PROG TAHUNAN'!Q26</f>
        <v>11</v>
      </c>
      <c r="AZ28" s="191">
        <f>'RINCIAN PROG TAHUNAN'!R26</f>
        <v>0</v>
      </c>
      <c r="BA28" s="192">
        <f>'RINCIAN PROG TAHUNAN'!S26</f>
        <v>0</v>
      </c>
      <c r="BB28" s="191">
        <f>'RINCIAN PROG TAHUNAN'!T26</f>
        <v>0</v>
      </c>
      <c r="BC28" s="192">
        <f>'RINCIAN PROG TAHUNAN'!U26</f>
        <v>0</v>
      </c>
      <c r="BD28" s="191">
        <f>'RINCIAN PROG TAHUNAN'!V26</f>
        <v>0</v>
      </c>
      <c r="BF28" s="191">
        <f t="shared" si="4"/>
        <v>13.001300000000001</v>
      </c>
      <c r="BG28" s="191">
        <f t="shared" si="5"/>
        <v>11.001099999999999</v>
      </c>
      <c r="BI28" s="191">
        <f>'RINCIAN PROG TAHUNAN'!Y26</f>
        <v>11</v>
      </c>
      <c r="BJ28" s="192">
        <f>'RINCIAN PROG TAHUNAN'!Z26</f>
        <v>0</v>
      </c>
      <c r="BK28" s="192">
        <f>'RINCIAN PROG TAHUNAN'!AA26</f>
        <v>0</v>
      </c>
      <c r="BL28" s="191">
        <f>'RINCIAN PROG TAHUNAN'!AB26</f>
        <v>0</v>
      </c>
      <c r="BM28" s="192">
        <f>'RINCIAN PROG TAHUNAN'!AC26</f>
        <v>0</v>
      </c>
      <c r="BN28" s="191">
        <f>'RINCIAN PROG TAHUNAN'!AD26</f>
        <v>0</v>
      </c>
      <c r="BO28" s="191">
        <f t="shared" si="6"/>
        <v>12</v>
      </c>
      <c r="BP28" s="192">
        <f t="shared" si="7"/>
        <v>0</v>
      </c>
      <c r="BQ28" s="192">
        <f t="shared" si="8"/>
        <v>0</v>
      </c>
      <c r="BR28" s="191">
        <f t="shared" si="9"/>
        <v>0</v>
      </c>
      <c r="BS28" s="192">
        <f t="shared" si="10"/>
        <v>0</v>
      </c>
      <c r="BT28" s="191">
        <f t="shared" si="11"/>
        <v>0</v>
      </c>
      <c r="BU28" s="191">
        <f t="shared" si="12"/>
        <v>13</v>
      </c>
      <c r="BV28" s="191">
        <f t="shared" si="13"/>
        <v>0</v>
      </c>
      <c r="BW28" s="192">
        <f t="shared" si="14"/>
        <v>0</v>
      </c>
      <c r="BX28" s="191">
        <f t="shared" si="15"/>
        <v>0</v>
      </c>
      <c r="BY28" s="192">
        <f t="shared" si="16"/>
        <v>0</v>
      </c>
      <c r="BZ28" s="191">
        <f t="shared" si="17"/>
        <v>0</v>
      </c>
      <c r="CA28" s="197"/>
      <c r="CB28" s="197"/>
      <c r="CC28" s="197"/>
      <c r="CD28" s="197"/>
      <c r="CE28" s="197"/>
      <c r="CF28" s="197"/>
      <c r="CG28" s="197"/>
      <c r="CH28" s="197"/>
      <c r="CI28" s="197"/>
      <c r="CJ28" s="197"/>
      <c r="CK28" s="197"/>
      <c r="CL28" s="197"/>
      <c r="CM28" s="197"/>
      <c r="CN28" s="197"/>
    </row>
    <row r="29" spans="2:92" ht="66.75" customHeight="1" x14ac:dyDescent="0.2">
      <c r="B29" s="220">
        <f t="shared" si="18"/>
        <v>12</v>
      </c>
      <c r="C29" s="182">
        <f t="shared" si="1"/>
        <v>0</v>
      </c>
      <c r="D29" s="183">
        <f t="shared" si="1"/>
        <v>0</v>
      </c>
      <c r="E29" s="182">
        <f t="shared" si="1"/>
        <v>0</v>
      </c>
      <c r="F29" s="183">
        <f t="shared" si="1"/>
        <v>0</v>
      </c>
      <c r="G29" s="279"/>
      <c r="H29" s="280"/>
      <c r="I29" s="212"/>
      <c r="J29" s="212"/>
      <c r="K29" s="148">
        <f t="shared" si="0"/>
        <v>0</v>
      </c>
      <c r="L29" s="281"/>
      <c r="M29" s="227"/>
      <c r="N29" s="6"/>
      <c r="O29" s="6"/>
      <c r="P29" s="6"/>
      <c r="Q29" s="6"/>
      <c r="R29" s="6"/>
      <c r="S29" s="6"/>
      <c r="T29" s="207"/>
      <c r="U29" s="207"/>
      <c r="V29" s="6"/>
      <c r="W29" s="6"/>
      <c r="X29" s="6"/>
      <c r="Y29" s="6"/>
      <c r="Z29" s="6"/>
      <c r="AA29" s="6"/>
      <c r="AB29" s="6"/>
      <c r="AC29" s="6"/>
      <c r="AD29" s="6"/>
      <c r="AE29" s="6"/>
      <c r="AF29" s="6"/>
      <c r="AG29" s="6"/>
      <c r="AH29" s="6"/>
      <c r="AI29" s="6"/>
      <c r="AJ29" s="6"/>
      <c r="AK29" s="6"/>
      <c r="AL29" s="6"/>
      <c r="AM29" s="243"/>
      <c r="AN29" s="199"/>
      <c r="AO29" s="199"/>
      <c r="AP29" s="199"/>
      <c r="AQ29" s="199"/>
      <c r="AR29" s="199"/>
      <c r="AS29" s="199"/>
      <c r="AT29" s="199"/>
      <c r="AU29" s="199"/>
      <c r="AV29" s="191">
        <f t="shared" si="2"/>
        <v>13.001300000000001</v>
      </c>
      <c r="AW29" s="191">
        <f t="shared" si="3"/>
        <v>12.001200000000001</v>
      </c>
      <c r="AX29" s="191">
        <v>12</v>
      </c>
      <c r="AY29" s="191">
        <f>'RINCIAN PROG TAHUNAN'!Q27</f>
        <v>12</v>
      </c>
      <c r="AZ29" s="191">
        <f>'RINCIAN PROG TAHUNAN'!R27</f>
        <v>0</v>
      </c>
      <c r="BA29" s="192">
        <f>'RINCIAN PROG TAHUNAN'!S27</f>
        <v>0</v>
      </c>
      <c r="BB29" s="191">
        <f>'RINCIAN PROG TAHUNAN'!T27</f>
        <v>0</v>
      </c>
      <c r="BC29" s="192">
        <f>'RINCIAN PROG TAHUNAN'!U27</f>
        <v>0</v>
      </c>
      <c r="BD29" s="191">
        <f>'RINCIAN PROG TAHUNAN'!V27</f>
        <v>0</v>
      </c>
      <c r="BF29" s="191">
        <f t="shared" si="4"/>
        <v>14.0014</v>
      </c>
      <c r="BG29" s="191">
        <f t="shared" si="5"/>
        <v>12.001200000000001</v>
      </c>
      <c r="BI29" s="191">
        <f>'RINCIAN PROG TAHUNAN'!Y27</f>
        <v>12</v>
      </c>
      <c r="BJ29" s="192">
        <f>'RINCIAN PROG TAHUNAN'!Z27</f>
        <v>0</v>
      </c>
      <c r="BK29" s="192">
        <f>'RINCIAN PROG TAHUNAN'!AA27</f>
        <v>0</v>
      </c>
      <c r="BL29" s="191">
        <f>'RINCIAN PROG TAHUNAN'!AB27</f>
        <v>0</v>
      </c>
      <c r="BM29" s="192">
        <f>'RINCIAN PROG TAHUNAN'!AC27</f>
        <v>0</v>
      </c>
      <c r="BN29" s="191">
        <f>'RINCIAN PROG TAHUNAN'!AD27</f>
        <v>0</v>
      </c>
      <c r="BO29" s="191">
        <f t="shared" si="6"/>
        <v>13</v>
      </c>
      <c r="BP29" s="192">
        <f t="shared" si="7"/>
        <v>0</v>
      </c>
      <c r="BQ29" s="192">
        <f t="shared" si="8"/>
        <v>0</v>
      </c>
      <c r="BR29" s="191">
        <f t="shared" si="9"/>
        <v>0</v>
      </c>
      <c r="BS29" s="192">
        <f t="shared" si="10"/>
        <v>0</v>
      </c>
      <c r="BT29" s="191">
        <f t="shared" si="11"/>
        <v>0</v>
      </c>
      <c r="BU29" s="191">
        <f t="shared" si="12"/>
        <v>14</v>
      </c>
      <c r="BV29" s="191">
        <f t="shared" si="13"/>
        <v>0</v>
      </c>
      <c r="BW29" s="192">
        <f t="shared" si="14"/>
        <v>0</v>
      </c>
      <c r="BX29" s="191">
        <f t="shared" si="15"/>
        <v>0</v>
      </c>
      <c r="BY29" s="192">
        <f t="shared" si="16"/>
        <v>0</v>
      </c>
      <c r="BZ29" s="191">
        <f t="shared" si="17"/>
        <v>0</v>
      </c>
      <c r="CA29" s="197"/>
      <c r="CB29" s="197"/>
      <c r="CC29" s="197"/>
      <c r="CD29" s="197"/>
      <c r="CE29" s="197"/>
      <c r="CF29" s="197"/>
      <c r="CG29" s="197"/>
      <c r="CH29" s="197"/>
      <c r="CI29" s="197"/>
      <c r="CJ29" s="197"/>
      <c r="CK29" s="197"/>
      <c r="CL29" s="197"/>
      <c r="CM29" s="197"/>
      <c r="CN29" s="197"/>
    </row>
    <row r="30" spans="2:92" ht="66.75" customHeight="1" x14ac:dyDescent="0.2">
      <c r="B30" s="220">
        <f t="shared" si="18"/>
        <v>13</v>
      </c>
      <c r="C30" s="182">
        <f t="shared" si="1"/>
        <v>0</v>
      </c>
      <c r="D30" s="183">
        <f t="shared" si="1"/>
        <v>0</v>
      </c>
      <c r="E30" s="182">
        <f t="shared" si="1"/>
        <v>0</v>
      </c>
      <c r="F30" s="183">
        <f t="shared" si="1"/>
        <v>0</v>
      </c>
      <c r="G30" s="279"/>
      <c r="H30" s="280"/>
      <c r="I30" s="212"/>
      <c r="J30" s="212"/>
      <c r="K30" s="148">
        <f t="shared" si="0"/>
        <v>0</v>
      </c>
      <c r="L30" s="281"/>
      <c r="M30" s="227"/>
      <c r="N30" s="6"/>
      <c r="O30" s="6"/>
      <c r="P30" s="6"/>
      <c r="Q30" s="6"/>
      <c r="R30" s="6"/>
      <c r="S30" s="6"/>
      <c r="T30" s="207"/>
      <c r="U30" s="207"/>
      <c r="V30" s="6"/>
      <c r="W30" s="6"/>
      <c r="X30" s="6"/>
      <c r="Y30" s="6"/>
      <c r="Z30" s="6"/>
      <c r="AA30" s="6"/>
      <c r="AB30" s="6"/>
      <c r="AC30" s="6"/>
      <c r="AD30" s="6"/>
      <c r="AE30" s="6"/>
      <c r="AF30" s="6"/>
      <c r="AG30" s="6"/>
      <c r="AH30" s="6"/>
      <c r="AI30" s="6"/>
      <c r="AJ30" s="6"/>
      <c r="AK30" s="6"/>
      <c r="AL30" s="6"/>
      <c r="AM30" s="243"/>
      <c r="AN30" s="199"/>
      <c r="AO30" s="199"/>
      <c r="AP30" s="199"/>
      <c r="AQ30" s="199"/>
      <c r="AR30" s="199"/>
      <c r="AS30" s="199"/>
      <c r="AT30" s="199"/>
      <c r="AU30" s="199"/>
      <c r="AV30" s="191">
        <f t="shared" si="2"/>
        <v>14.0014</v>
      </c>
      <c r="AW30" s="191">
        <f t="shared" si="3"/>
        <v>13.001300000000001</v>
      </c>
      <c r="AX30" s="191">
        <v>13</v>
      </c>
      <c r="AY30" s="191">
        <f>'RINCIAN PROG TAHUNAN'!Q28</f>
        <v>13</v>
      </c>
      <c r="AZ30" s="191">
        <f>'RINCIAN PROG TAHUNAN'!R28</f>
        <v>0</v>
      </c>
      <c r="BA30" s="192">
        <f>'RINCIAN PROG TAHUNAN'!S28</f>
        <v>0</v>
      </c>
      <c r="BB30" s="191">
        <f>'RINCIAN PROG TAHUNAN'!T28</f>
        <v>0</v>
      </c>
      <c r="BC30" s="192">
        <f>'RINCIAN PROG TAHUNAN'!U28</f>
        <v>0</v>
      </c>
      <c r="BD30" s="191">
        <f>'RINCIAN PROG TAHUNAN'!V28</f>
        <v>0</v>
      </c>
      <c r="BF30" s="191">
        <f t="shared" si="4"/>
        <v>15.0015</v>
      </c>
      <c r="BG30" s="191">
        <f t="shared" si="5"/>
        <v>13.001300000000001</v>
      </c>
      <c r="BI30" s="191">
        <f>'RINCIAN PROG TAHUNAN'!Y28</f>
        <v>13</v>
      </c>
      <c r="BJ30" s="192">
        <f>'RINCIAN PROG TAHUNAN'!Z28</f>
        <v>0</v>
      </c>
      <c r="BK30" s="192">
        <f>'RINCIAN PROG TAHUNAN'!AA28</f>
        <v>0</v>
      </c>
      <c r="BL30" s="191">
        <f>'RINCIAN PROG TAHUNAN'!AB28</f>
        <v>0</v>
      </c>
      <c r="BM30" s="192">
        <f>'RINCIAN PROG TAHUNAN'!AC28</f>
        <v>0</v>
      </c>
      <c r="BN30" s="191">
        <f>'RINCIAN PROG TAHUNAN'!AD28</f>
        <v>0</v>
      </c>
      <c r="BO30" s="191">
        <f t="shared" si="6"/>
        <v>14</v>
      </c>
      <c r="BP30" s="192">
        <f t="shared" si="7"/>
        <v>0</v>
      </c>
      <c r="BQ30" s="192">
        <f t="shared" si="8"/>
        <v>0</v>
      </c>
      <c r="BR30" s="191">
        <f t="shared" si="9"/>
        <v>0</v>
      </c>
      <c r="BS30" s="192">
        <f t="shared" si="10"/>
        <v>0</v>
      </c>
      <c r="BT30" s="191">
        <f t="shared" si="11"/>
        <v>0</v>
      </c>
      <c r="BU30" s="191">
        <f t="shared" si="12"/>
        <v>15</v>
      </c>
      <c r="BV30" s="191">
        <f t="shared" si="13"/>
        <v>0</v>
      </c>
      <c r="BW30" s="192">
        <f t="shared" si="14"/>
        <v>0</v>
      </c>
      <c r="BX30" s="191">
        <f t="shared" si="15"/>
        <v>0</v>
      </c>
      <c r="BY30" s="192">
        <f t="shared" si="16"/>
        <v>0</v>
      </c>
      <c r="BZ30" s="191">
        <f t="shared" si="17"/>
        <v>0</v>
      </c>
      <c r="CA30" s="197"/>
      <c r="CB30" s="197"/>
      <c r="CC30" s="197"/>
      <c r="CD30" s="197"/>
      <c r="CE30" s="197"/>
      <c r="CF30" s="197"/>
      <c r="CG30" s="197"/>
      <c r="CH30" s="197"/>
      <c r="CI30" s="197"/>
      <c r="CJ30" s="197"/>
      <c r="CK30" s="197"/>
      <c r="CL30" s="197"/>
      <c r="CM30" s="197"/>
      <c r="CN30" s="197"/>
    </row>
    <row r="31" spans="2:92" ht="66.75" customHeight="1" x14ac:dyDescent="0.2">
      <c r="B31" s="220">
        <f t="shared" si="18"/>
        <v>14</v>
      </c>
      <c r="C31" s="182">
        <f t="shared" si="1"/>
        <v>0</v>
      </c>
      <c r="D31" s="183">
        <f t="shared" si="1"/>
        <v>0</v>
      </c>
      <c r="E31" s="182">
        <f t="shared" si="1"/>
        <v>0</v>
      </c>
      <c r="F31" s="183">
        <f t="shared" si="1"/>
        <v>0</v>
      </c>
      <c r="G31" s="279"/>
      <c r="H31" s="280"/>
      <c r="I31" s="212"/>
      <c r="J31" s="212"/>
      <c r="K31" s="148">
        <f t="shared" si="0"/>
        <v>0</v>
      </c>
      <c r="L31" s="281"/>
      <c r="M31" s="227"/>
      <c r="N31" s="6"/>
      <c r="O31" s="6"/>
      <c r="P31" s="6"/>
      <c r="Q31" s="6"/>
      <c r="R31" s="6"/>
      <c r="S31" s="6"/>
      <c r="T31" s="207"/>
      <c r="U31" s="207"/>
      <c r="V31" s="6"/>
      <c r="W31" s="6"/>
      <c r="X31" s="6"/>
      <c r="Y31" s="6"/>
      <c r="Z31" s="6"/>
      <c r="AA31" s="6"/>
      <c r="AB31" s="6"/>
      <c r="AC31" s="6"/>
      <c r="AD31" s="6"/>
      <c r="AE31" s="6"/>
      <c r="AF31" s="6"/>
      <c r="AG31" s="6"/>
      <c r="AH31" s="6"/>
      <c r="AI31" s="6"/>
      <c r="AJ31" s="6"/>
      <c r="AK31" s="6"/>
      <c r="AL31" s="6"/>
      <c r="AM31" s="243"/>
      <c r="AN31" s="199"/>
      <c r="AO31" s="199"/>
      <c r="AP31" s="199"/>
      <c r="AQ31" s="199"/>
      <c r="AR31" s="199"/>
      <c r="AS31" s="199"/>
      <c r="AT31" s="199"/>
      <c r="AU31" s="199"/>
      <c r="AV31" s="191">
        <f t="shared" si="2"/>
        <v>15.0015</v>
      </c>
      <c r="AW31" s="191">
        <f t="shared" si="3"/>
        <v>14.0014</v>
      </c>
      <c r="AX31" s="191">
        <v>14</v>
      </c>
      <c r="AY31" s="191">
        <f>'RINCIAN PROG TAHUNAN'!Q29</f>
        <v>14</v>
      </c>
      <c r="AZ31" s="191">
        <f>'RINCIAN PROG TAHUNAN'!R29</f>
        <v>0</v>
      </c>
      <c r="BA31" s="192">
        <f>'RINCIAN PROG TAHUNAN'!S29</f>
        <v>0</v>
      </c>
      <c r="BB31" s="191">
        <f>'RINCIAN PROG TAHUNAN'!T29</f>
        <v>0</v>
      </c>
      <c r="BC31" s="192">
        <f>'RINCIAN PROG TAHUNAN'!U29</f>
        <v>0</v>
      </c>
      <c r="BD31" s="191">
        <f>'RINCIAN PROG TAHUNAN'!V29</f>
        <v>0</v>
      </c>
      <c r="BF31" s="191">
        <f t="shared" si="4"/>
        <v>16.0016</v>
      </c>
      <c r="BG31" s="191">
        <f t="shared" si="5"/>
        <v>14.0014</v>
      </c>
      <c r="BI31" s="191">
        <f>'RINCIAN PROG TAHUNAN'!Y29</f>
        <v>14</v>
      </c>
      <c r="BJ31" s="192">
        <f>'RINCIAN PROG TAHUNAN'!Z29</f>
        <v>0</v>
      </c>
      <c r="BK31" s="192">
        <f>'RINCIAN PROG TAHUNAN'!AA29</f>
        <v>0</v>
      </c>
      <c r="BL31" s="191">
        <f>'RINCIAN PROG TAHUNAN'!AB29</f>
        <v>0</v>
      </c>
      <c r="BM31" s="192">
        <f>'RINCIAN PROG TAHUNAN'!AC29</f>
        <v>0</v>
      </c>
      <c r="BN31" s="191">
        <f>'RINCIAN PROG TAHUNAN'!AD29</f>
        <v>0</v>
      </c>
      <c r="BO31" s="191">
        <f t="shared" si="6"/>
        <v>15</v>
      </c>
      <c r="BP31" s="192">
        <f t="shared" si="7"/>
        <v>0</v>
      </c>
      <c r="BQ31" s="192">
        <f t="shared" si="8"/>
        <v>0</v>
      </c>
      <c r="BR31" s="191">
        <f t="shared" si="9"/>
        <v>0</v>
      </c>
      <c r="BS31" s="192">
        <f t="shared" si="10"/>
        <v>0</v>
      </c>
      <c r="BT31" s="191">
        <f t="shared" si="11"/>
        <v>0</v>
      </c>
      <c r="BU31" s="191">
        <f t="shared" si="12"/>
        <v>16</v>
      </c>
      <c r="BV31" s="191">
        <f t="shared" si="13"/>
        <v>0</v>
      </c>
      <c r="BW31" s="192">
        <f t="shared" si="14"/>
        <v>0</v>
      </c>
      <c r="BX31" s="191">
        <f t="shared" si="15"/>
        <v>0</v>
      </c>
      <c r="BY31" s="192">
        <f t="shared" si="16"/>
        <v>0</v>
      </c>
      <c r="BZ31" s="191">
        <f t="shared" si="17"/>
        <v>0</v>
      </c>
      <c r="CA31" s="197"/>
      <c r="CB31" s="197"/>
      <c r="CC31" s="197"/>
      <c r="CD31" s="197"/>
      <c r="CE31" s="197"/>
      <c r="CF31" s="197"/>
      <c r="CG31" s="197"/>
      <c r="CH31" s="197"/>
      <c r="CI31" s="197"/>
      <c r="CJ31" s="197"/>
      <c r="CK31" s="197"/>
      <c r="CL31" s="197"/>
      <c r="CM31" s="197"/>
      <c r="CN31" s="197"/>
    </row>
    <row r="32" spans="2:92" ht="66.75" customHeight="1" x14ac:dyDescent="0.2">
      <c r="B32" s="220">
        <f t="shared" si="18"/>
        <v>15</v>
      </c>
      <c r="C32" s="182">
        <f t="shared" si="1"/>
        <v>0</v>
      </c>
      <c r="D32" s="183">
        <f t="shared" si="1"/>
        <v>0</v>
      </c>
      <c r="E32" s="182">
        <f t="shared" si="1"/>
        <v>0</v>
      </c>
      <c r="F32" s="183">
        <f t="shared" si="1"/>
        <v>0</v>
      </c>
      <c r="G32" s="279"/>
      <c r="H32" s="280"/>
      <c r="I32" s="212"/>
      <c r="J32" s="212"/>
      <c r="K32" s="148">
        <f t="shared" si="0"/>
        <v>0</v>
      </c>
      <c r="L32" s="281"/>
      <c r="M32" s="227"/>
      <c r="N32" s="6"/>
      <c r="O32" s="6"/>
      <c r="P32" s="6"/>
      <c r="Q32" s="6"/>
      <c r="R32" s="6"/>
      <c r="S32" s="6"/>
      <c r="T32" s="207"/>
      <c r="U32" s="207"/>
      <c r="V32" s="6"/>
      <c r="W32" s="6"/>
      <c r="X32" s="6"/>
      <c r="Y32" s="6"/>
      <c r="Z32" s="6"/>
      <c r="AA32" s="6"/>
      <c r="AB32" s="6"/>
      <c r="AC32" s="6"/>
      <c r="AD32" s="6"/>
      <c r="AE32" s="6"/>
      <c r="AF32" s="6"/>
      <c r="AG32" s="6"/>
      <c r="AH32" s="6"/>
      <c r="AI32" s="6"/>
      <c r="AJ32" s="6"/>
      <c r="AK32" s="6"/>
      <c r="AL32" s="6"/>
      <c r="AM32" s="243"/>
      <c r="AN32" s="199"/>
      <c r="AO32" s="199"/>
      <c r="AP32" s="199"/>
      <c r="AQ32" s="199"/>
      <c r="AR32" s="199"/>
      <c r="AS32" s="199"/>
      <c r="AT32" s="199"/>
      <c r="AU32" s="199"/>
      <c r="AV32" s="191">
        <f t="shared" si="2"/>
        <v>16.0016</v>
      </c>
      <c r="AW32" s="191">
        <f>IFERROR(AY32+(AX32/10000),"")</f>
        <v>15.0015</v>
      </c>
      <c r="AX32" s="191">
        <v>15</v>
      </c>
      <c r="AY32" s="191">
        <f>'RINCIAN PROG TAHUNAN'!Q30</f>
        <v>15</v>
      </c>
      <c r="AZ32" s="191">
        <f>'RINCIAN PROG TAHUNAN'!R30</f>
        <v>0</v>
      </c>
      <c r="BA32" s="192">
        <f>'RINCIAN PROG TAHUNAN'!S30</f>
        <v>0</v>
      </c>
      <c r="BB32" s="191">
        <f>'RINCIAN PROG TAHUNAN'!T30</f>
        <v>0</v>
      </c>
      <c r="BC32" s="192">
        <f>'RINCIAN PROG TAHUNAN'!U30</f>
        <v>0</v>
      </c>
      <c r="BD32" s="191">
        <f>'RINCIAN PROG TAHUNAN'!V30</f>
        <v>0</v>
      </c>
      <c r="BF32" s="191">
        <f t="shared" si="4"/>
        <v>17.0017</v>
      </c>
      <c r="BG32" s="191">
        <f t="shared" si="5"/>
        <v>15.0015</v>
      </c>
      <c r="BI32" s="191">
        <f>'RINCIAN PROG TAHUNAN'!Y30</f>
        <v>15</v>
      </c>
      <c r="BJ32" s="192">
        <f>'RINCIAN PROG TAHUNAN'!Z30</f>
        <v>0</v>
      </c>
      <c r="BK32" s="192">
        <f>'RINCIAN PROG TAHUNAN'!AA30</f>
        <v>0</v>
      </c>
      <c r="BL32" s="191">
        <f>'RINCIAN PROG TAHUNAN'!AB30</f>
        <v>0</v>
      </c>
      <c r="BM32" s="192">
        <f>'RINCIAN PROG TAHUNAN'!AC30</f>
        <v>0</v>
      </c>
      <c r="BN32" s="191">
        <f>'RINCIAN PROG TAHUNAN'!AD30</f>
        <v>0</v>
      </c>
      <c r="BO32" s="191">
        <f>IF(AV32="","",VLOOKUP(AV32,$AW$18:$BD$37,3,FALSE))</f>
        <v>16</v>
      </c>
      <c r="BP32" s="192">
        <f t="shared" si="7"/>
        <v>0</v>
      </c>
      <c r="BQ32" s="192">
        <f t="shared" si="8"/>
        <v>0</v>
      </c>
      <c r="BR32" s="191">
        <f t="shared" si="9"/>
        <v>0</v>
      </c>
      <c r="BS32" s="192">
        <f t="shared" si="10"/>
        <v>0</v>
      </c>
      <c r="BT32" s="191">
        <f t="shared" si="11"/>
        <v>0</v>
      </c>
      <c r="BU32" s="191">
        <f t="shared" si="12"/>
        <v>17</v>
      </c>
      <c r="BV32" s="191">
        <f t="shared" si="13"/>
        <v>0</v>
      </c>
      <c r="BW32" s="192">
        <f t="shared" si="14"/>
        <v>0</v>
      </c>
      <c r="BX32" s="191">
        <f t="shared" si="15"/>
        <v>0</v>
      </c>
      <c r="BY32" s="192">
        <f t="shared" si="16"/>
        <v>0</v>
      </c>
      <c r="BZ32" s="191">
        <f t="shared" si="17"/>
        <v>0</v>
      </c>
      <c r="CA32" s="197"/>
      <c r="CB32" s="197"/>
      <c r="CC32" s="197"/>
      <c r="CD32" s="197"/>
      <c r="CE32" s="197"/>
      <c r="CF32" s="197"/>
      <c r="CG32" s="197"/>
      <c r="CH32" s="197"/>
      <c r="CI32" s="197"/>
      <c r="CJ32" s="197"/>
      <c r="CK32" s="197"/>
      <c r="CL32" s="197"/>
      <c r="CM32" s="197"/>
      <c r="CN32" s="197"/>
    </row>
    <row r="33" spans="2:92" ht="66.75" customHeight="1" x14ac:dyDescent="0.2">
      <c r="B33" s="220">
        <f t="shared" si="18"/>
        <v>16</v>
      </c>
      <c r="C33" s="182">
        <f t="shared" si="1"/>
        <v>0</v>
      </c>
      <c r="D33" s="183">
        <f t="shared" si="1"/>
        <v>0</v>
      </c>
      <c r="E33" s="182">
        <f t="shared" si="1"/>
        <v>0</v>
      </c>
      <c r="F33" s="183">
        <f>BS33</f>
        <v>0</v>
      </c>
      <c r="G33" s="279"/>
      <c r="H33" s="280"/>
      <c r="I33" s="212"/>
      <c r="J33" s="212"/>
      <c r="K33" s="148">
        <f t="shared" si="0"/>
        <v>0</v>
      </c>
      <c r="L33" s="281"/>
      <c r="M33" s="227"/>
      <c r="N33" s="6"/>
      <c r="O33" s="6"/>
      <c r="P33" s="6"/>
      <c r="Q33" s="6"/>
      <c r="R33" s="6"/>
      <c r="S33" s="6"/>
      <c r="T33" s="207"/>
      <c r="U33" s="207"/>
      <c r="V33" s="6"/>
      <c r="W33" s="6"/>
      <c r="X33" s="6"/>
      <c r="Y33" s="6"/>
      <c r="Z33" s="6"/>
      <c r="AA33" s="6"/>
      <c r="AB33" s="6"/>
      <c r="AC33" s="6"/>
      <c r="AD33" s="6"/>
      <c r="AE33" s="6"/>
      <c r="AF33" s="6"/>
      <c r="AG33" s="6"/>
      <c r="AH33" s="6"/>
      <c r="AI33" s="6"/>
      <c r="AJ33" s="6"/>
      <c r="AK33" s="6"/>
      <c r="AL33" s="6"/>
      <c r="AM33" s="243"/>
      <c r="AN33" s="199"/>
      <c r="AO33" s="199"/>
      <c r="AP33" s="199"/>
      <c r="AQ33" s="199"/>
      <c r="AR33" s="199"/>
      <c r="AS33" s="199"/>
      <c r="AT33" s="199"/>
      <c r="AU33" s="199"/>
      <c r="AV33" s="191">
        <f t="shared" si="2"/>
        <v>18.001799999999999</v>
      </c>
      <c r="AW33" s="191">
        <f t="shared" ref="AW33:AW45" si="19">IFERROR(AY33+(AX33/10000),"")</f>
        <v>16.0016</v>
      </c>
      <c r="AX33" s="191">
        <v>16</v>
      </c>
      <c r="AY33" s="191">
        <f>'RINCIAN PROG TAHUNAN'!Q31</f>
        <v>16</v>
      </c>
      <c r="AZ33" s="191">
        <f>'RINCIAN PROG TAHUNAN'!R31</f>
        <v>0</v>
      </c>
      <c r="BA33" s="192">
        <f>'RINCIAN PROG TAHUNAN'!S31</f>
        <v>0</v>
      </c>
      <c r="BB33" s="191">
        <f>'RINCIAN PROG TAHUNAN'!T31</f>
        <v>0</v>
      </c>
      <c r="BC33" s="192">
        <f>'RINCIAN PROG TAHUNAN'!U31</f>
        <v>0</v>
      </c>
      <c r="BD33" s="191">
        <f>'RINCIAN PROG TAHUNAN'!V31</f>
        <v>0</v>
      </c>
      <c r="BF33" s="191">
        <f t="shared" si="4"/>
        <v>18.001799999999999</v>
      </c>
      <c r="BG33" s="191">
        <f t="shared" si="5"/>
        <v>16.0016</v>
      </c>
      <c r="BI33" s="191">
        <f>'RINCIAN PROG TAHUNAN'!Y31</f>
        <v>16</v>
      </c>
      <c r="BJ33" s="192">
        <f>'RINCIAN PROG TAHUNAN'!Z31</f>
        <v>0</v>
      </c>
      <c r="BK33" s="192">
        <f>'RINCIAN PROG TAHUNAN'!AA31</f>
        <v>0</v>
      </c>
      <c r="BL33" s="191">
        <f>'RINCIAN PROG TAHUNAN'!AB31</f>
        <v>0</v>
      </c>
      <c r="BM33" s="192">
        <f>'RINCIAN PROG TAHUNAN'!AC31</f>
        <v>0</v>
      </c>
      <c r="BN33" s="191">
        <f>'RINCIAN PROG TAHUNAN'!AD31</f>
        <v>0</v>
      </c>
      <c r="BO33" s="191">
        <f>IF(AV33="","",VLOOKUP(AV33,$AW$18:$BD$37,3,FALSE))</f>
        <v>18</v>
      </c>
      <c r="BP33" s="192">
        <f t="shared" si="7"/>
        <v>0</v>
      </c>
      <c r="BQ33" s="192">
        <f t="shared" si="8"/>
        <v>0</v>
      </c>
      <c r="BR33" s="191">
        <f t="shared" si="9"/>
        <v>0</v>
      </c>
      <c r="BS33" s="192">
        <f t="shared" si="10"/>
        <v>0</v>
      </c>
      <c r="BT33" s="191">
        <f t="shared" si="11"/>
        <v>0</v>
      </c>
      <c r="BU33" s="191">
        <f t="shared" si="12"/>
        <v>18</v>
      </c>
      <c r="BV33" s="191">
        <f t="shared" si="13"/>
        <v>0</v>
      </c>
      <c r="BW33" s="192">
        <f t="shared" si="14"/>
        <v>0</v>
      </c>
      <c r="BX33" s="191">
        <f t="shared" si="15"/>
        <v>0</v>
      </c>
      <c r="BY33" s="192">
        <f t="shared" si="16"/>
        <v>0</v>
      </c>
      <c r="BZ33" s="191">
        <f t="shared" si="17"/>
        <v>0</v>
      </c>
      <c r="CA33" s="197"/>
      <c r="CB33" s="197"/>
      <c r="CC33" s="197"/>
      <c r="CD33" s="197"/>
      <c r="CE33" s="197"/>
      <c r="CF33" s="197"/>
      <c r="CG33" s="197"/>
      <c r="CH33" s="197"/>
      <c r="CI33" s="197"/>
      <c r="CJ33" s="197"/>
      <c r="CK33" s="197"/>
      <c r="CL33" s="197"/>
      <c r="CM33" s="197"/>
      <c r="CN33" s="197"/>
    </row>
    <row r="34" spans="2:92" ht="66.75" customHeight="1" x14ac:dyDescent="0.2">
      <c r="B34" s="220">
        <f t="shared" si="18"/>
        <v>17</v>
      </c>
      <c r="C34" s="182" t="str">
        <f t="shared" si="1"/>
        <v/>
      </c>
      <c r="D34" s="183" t="str">
        <f t="shared" si="1"/>
        <v/>
      </c>
      <c r="E34" s="182" t="str">
        <f t="shared" si="1"/>
        <v/>
      </c>
      <c r="F34" s="183" t="str">
        <f t="shared" si="1"/>
        <v/>
      </c>
      <c r="G34" s="279"/>
      <c r="H34" s="280"/>
      <c r="I34" s="212"/>
      <c r="J34" s="212"/>
      <c r="K34" s="148" t="str">
        <f t="shared" si="0"/>
        <v/>
      </c>
      <c r="L34" s="281"/>
      <c r="M34" s="227"/>
      <c r="N34" s="6"/>
      <c r="O34" s="6"/>
      <c r="P34" s="6"/>
      <c r="Q34" s="6"/>
      <c r="R34" s="6"/>
      <c r="S34" s="6"/>
      <c r="T34" s="207"/>
      <c r="U34" s="207"/>
      <c r="V34" s="6"/>
      <c r="W34" s="6"/>
      <c r="X34" s="6"/>
      <c r="Y34" s="6"/>
      <c r="Z34" s="6"/>
      <c r="AA34" s="6"/>
      <c r="AB34" s="6"/>
      <c r="AC34" s="6"/>
      <c r="AD34" s="6"/>
      <c r="AE34" s="6"/>
      <c r="AF34" s="6"/>
      <c r="AG34" s="6"/>
      <c r="AH34" s="6"/>
      <c r="AI34" s="6"/>
      <c r="AJ34" s="6"/>
      <c r="AK34" s="6"/>
      <c r="AL34" s="6"/>
      <c r="AM34" s="243"/>
      <c r="AN34" s="199"/>
      <c r="AO34" s="199"/>
      <c r="AP34" s="199"/>
      <c r="AQ34" s="199"/>
      <c r="AR34" s="199"/>
      <c r="AS34" s="199"/>
      <c r="AT34" s="199"/>
      <c r="AU34" s="199"/>
      <c r="AV34" s="191" t="str">
        <f t="shared" si="2"/>
        <v/>
      </c>
      <c r="AW34" s="191" t="str">
        <f t="shared" si="19"/>
        <v/>
      </c>
      <c r="AX34" s="191">
        <v>17</v>
      </c>
      <c r="AY34" s="191" t="str">
        <f>'RINCIAN PROG TAHUNAN'!Q32</f>
        <v/>
      </c>
      <c r="AZ34" s="191" t="str">
        <f>'RINCIAN PROG TAHUNAN'!R32</f>
        <v/>
      </c>
      <c r="BA34" s="192" t="str">
        <f>'RINCIAN PROG TAHUNAN'!S32</f>
        <v/>
      </c>
      <c r="BB34" s="191" t="str">
        <f>'RINCIAN PROG TAHUNAN'!T32</f>
        <v/>
      </c>
      <c r="BC34" s="192" t="str">
        <f>'RINCIAN PROG TAHUNAN'!U32</f>
        <v/>
      </c>
      <c r="BD34" s="191" t="str">
        <f>'RINCIAN PROG TAHUNAN'!V32</f>
        <v/>
      </c>
      <c r="BF34" s="191" t="str">
        <f t="shared" si="4"/>
        <v/>
      </c>
      <c r="BG34" s="191">
        <f t="shared" si="5"/>
        <v>17.0017</v>
      </c>
      <c r="BI34" s="191">
        <f>'RINCIAN PROG TAHUNAN'!Y32</f>
        <v>17</v>
      </c>
      <c r="BJ34" s="192">
        <f>'RINCIAN PROG TAHUNAN'!Z32</f>
        <v>0</v>
      </c>
      <c r="BK34" s="192">
        <f>'RINCIAN PROG TAHUNAN'!AA32</f>
        <v>0</v>
      </c>
      <c r="BL34" s="191">
        <f>'RINCIAN PROG TAHUNAN'!AB32</f>
        <v>0</v>
      </c>
      <c r="BM34" s="192">
        <f>'RINCIAN PROG TAHUNAN'!AC32</f>
        <v>0</v>
      </c>
      <c r="BN34" s="191">
        <f>'RINCIAN PROG TAHUNAN'!AD32</f>
        <v>0</v>
      </c>
      <c r="BO34" s="191" t="str">
        <f t="shared" si="6"/>
        <v/>
      </c>
      <c r="BP34" s="192" t="str">
        <f t="shared" si="7"/>
        <v/>
      </c>
      <c r="BQ34" s="192" t="str">
        <f t="shared" si="8"/>
        <v/>
      </c>
      <c r="BR34" s="191" t="str">
        <f t="shared" si="9"/>
        <v/>
      </c>
      <c r="BS34" s="192" t="str">
        <f t="shared" si="10"/>
        <v/>
      </c>
      <c r="BT34" s="191" t="str">
        <f t="shared" si="11"/>
        <v/>
      </c>
      <c r="BU34" s="191" t="str">
        <f t="shared" si="12"/>
        <v/>
      </c>
      <c r="BV34" s="191" t="str">
        <f t="shared" si="13"/>
        <v/>
      </c>
      <c r="BW34" s="192" t="str">
        <f t="shared" si="14"/>
        <v/>
      </c>
      <c r="BX34" s="191" t="str">
        <f t="shared" si="15"/>
        <v/>
      </c>
      <c r="BY34" s="192" t="str">
        <f t="shared" si="16"/>
        <v/>
      </c>
      <c r="BZ34" s="191" t="str">
        <f t="shared" si="17"/>
        <v/>
      </c>
      <c r="CA34" s="197"/>
      <c r="CB34" s="197"/>
      <c r="CC34" s="197"/>
      <c r="CD34" s="197"/>
      <c r="CE34" s="197"/>
      <c r="CF34" s="197"/>
      <c r="CG34" s="197"/>
      <c r="CH34" s="197"/>
      <c r="CI34" s="197"/>
      <c r="CJ34" s="197"/>
      <c r="CK34" s="197"/>
      <c r="CL34" s="197"/>
      <c r="CM34" s="197"/>
      <c r="CN34" s="197"/>
    </row>
    <row r="35" spans="2:92" ht="66.75" customHeight="1" x14ac:dyDescent="0.2">
      <c r="B35" s="220" t="str">
        <f t="shared" si="18"/>
        <v/>
      </c>
      <c r="C35" s="182" t="str">
        <f t="shared" ref="C35:F45" si="20">BP35</f>
        <v/>
      </c>
      <c r="D35" s="183" t="str">
        <f t="shared" si="20"/>
        <v/>
      </c>
      <c r="E35" s="182" t="str">
        <f t="shared" si="20"/>
        <v/>
      </c>
      <c r="F35" s="183" t="str">
        <f t="shared" si="20"/>
        <v/>
      </c>
      <c r="G35" s="279"/>
      <c r="H35" s="280"/>
      <c r="I35" s="212"/>
      <c r="J35" s="212"/>
      <c r="K35" s="148" t="str">
        <f t="shared" si="0"/>
        <v/>
      </c>
      <c r="L35" s="281"/>
      <c r="M35" s="227"/>
      <c r="N35" s="6"/>
      <c r="O35" s="6"/>
      <c r="P35" s="6"/>
      <c r="Q35" s="6"/>
      <c r="R35" s="6"/>
      <c r="S35" s="6"/>
      <c r="T35" s="207"/>
      <c r="U35" s="207"/>
      <c r="V35" s="6"/>
      <c r="W35" s="6"/>
      <c r="X35" s="6"/>
      <c r="Y35" s="6"/>
      <c r="Z35" s="6"/>
      <c r="AA35" s="6"/>
      <c r="AB35" s="6"/>
      <c r="AC35" s="6"/>
      <c r="AD35" s="6"/>
      <c r="AE35" s="6"/>
      <c r="AF35" s="6"/>
      <c r="AG35" s="6"/>
      <c r="AH35" s="6"/>
      <c r="AI35" s="6"/>
      <c r="AJ35" s="6"/>
      <c r="AK35" s="6"/>
      <c r="AL35" s="6"/>
      <c r="AM35" s="243"/>
      <c r="AN35" s="199"/>
      <c r="AO35" s="199"/>
      <c r="AP35" s="199"/>
      <c r="AQ35" s="199"/>
      <c r="AR35" s="199"/>
      <c r="AS35" s="199"/>
      <c r="AT35" s="199"/>
      <c r="AU35" s="199"/>
      <c r="AV35" s="191" t="str">
        <f t="shared" si="2"/>
        <v/>
      </c>
      <c r="AW35" s="191">
        <f t="shared" si="19"/>
        <v>18.001799999999999</v>
      </c>
      <c r="AX35" s="191">
        <v>18</v>
      </c>
      <c r="AY35" s="191">
        <f>'RINCIAN PROG TAHUNAN'!Q33</f>
        <v>18</v>
      </c>
      <c r="AZ35" s="191">
        <f>'RINCIAN PROG TAHUNAN'!R33</f>
        <v>0</v>
      </c>
      <c r="BA35" s="192">
        <f>'RINCIAN PROG TAHUNAN'!S33</f>
        <v>0</v>
      </c>
      <c r="BB35" s="191">
        <f>'RINCIAN PROG TAHUNAN'!T33</f>
        <v>0</v>
      </c>
      <c r="BC35" s="192">
        <f>'RINCIAN PROG TAHUNAN'!U33</f>
        <v>0</v>
      </c>
      <c r="BD35" s="191">
        <f>'RINCIAN PROG TAHUNAN'!V33</f>
        <v>0</v>
      </c>
      <c r="BF35" s="191" t="str">
        <f t="shared" si="4"/>
        <v/>
      </c>
      <c r="BG35" s="191">
        <f t="shared" si="5"/>
        <v>18.001799999999999</v>
      </c>
      <c r="BI35" s="191">
        <f>'RINCIAN PROG TAHUNAN'!Y33</f>
        <v>18</v>
      </c>
      <c r="BJ35" s="192">
        <f>'RINCIAN PROG TAHUNAN'!Z33</f>
        <v>0</v>
      </c>
      <c r="BK35" s="192">
        <f>'RINCIAN PROG TAHUNAN'!AA33</f>
        <v>0</v>
      </c>
      <c r="BL35" s="191">
        <f>'RINCIAN PROG TAHUNAN'!AB33</f>
        <v>0</v>
      </c>
      <c r="BM35" s="192">
        <f>'RINCIAN PROG TAHUNAN'!AC33</f>
        <v>0</v>
      </c>
      <c r="BN35" s="191">
        <f>'RINCIAN PROG TAHUNAN'!AD33</f>
        <v>0</v>
      </c>
      <c r="BO35" s="191" t="str">
        <f t="shared" si="6"/>
        <v/>
      </c>
      <c r="BP35" s="192" t="str">
        <f t="shared" si="7"/>
        <v/>
      </c>
      <c r="BQ35" s="192" t="str">
        <f t="shared" si="8"/>
        <v/>
      </c>
      <c r="BR35" s="191" t="str">
        <f t="shared" si="9"/>
        <v/>
      </c>
      <c r="BS35" s="192" t="str">
        <f t="shared" si="10"/>
        <v/>
      </c>
      <c r="BT35" s="191" t="str">
        <f t="shared" si="11"/>
        <v/>
      </c>
      <c r="BU35" s="191" t="str">
        <f t="shared" si="12"/>
        <v/>
      </c>
      <c r="BV35" s="191" t="str">
        <f t="shared" si="13"/>
        <v/>
      </c>
      <c r="BW35" s="192" t="str">
        <f t="shared" si="14"/>
        <v/>
      </c>
      <c r="BX35" s="191" t="str">
        <f t="shared" si="15"/>
        <v/>
      </c>
      <c r="BY35" s="192" t="str">
        <f t="shared" si="16"/>
        <v/>
      </c>
      <c r="BZ35" s="191" t="str">
        <f t="shared" si="17"/>
        <v/>
      </c>
      <c r="CA35" s="197"/>
      <c r="CB35" s="197"/>
      <c r="CC35" s="197"/>
      <c r="CD35" s="197"/>
      <c r="CE35" s="197"/>
      <c r="CF35" s="197"/>
      <c r="CG35" s="197"/>
      <c r="CH35" s="197"/>
      <c r="CI35" s="197"/>
      <c r="CJ35" s="197"/>
      <c r="CK35" s="197"/>
      <c r="CL35" s="197"/>
      <c r="CM35" s="197"/>
      <c r="CN35" s="197"/>
    </row>
    <row r="36" spans="2:92" ht="66.75" customHeight="1" x14ac:dyDescent="0.2">
      <c r="B36" s="220" t="str">
        <f t="shared" si="18"/>
        <v/>
      </c>
      <c r="C36" s="182" t="str">
        <f t="shared" si="20"/>
        <v/>
      </c>
      <c r="D36" s="183" t="str">
        <f t="shared" si="20"/>
        <v/>
      </c>
      <c r="E36" s="182" t="str">
        <f t="shared" si="20"/>
        <v/>
      </c>
      <c r="F36" s="183" t="str">
        <f t="shared" si="20"/>
        <v/>
      </c>
      <c r="G36" s="279"/>
      <c r="H36" s="280"/>
      <c r="I36" s="212"/>
      <c r="J36" s="212"/>
      <c r="K36" s="148" t="str">
        <f t="shared" si="0"/>
        <v/>
      </c>
      <c r="L36" s="281"/>
      <c r="M36" s="227"/>
      <c r="N36" s="6"/>
      <c r="O36" s="6"/>
      <c r="P36" s="6"/>
      <c r="Q36" s="6"/>
      <c r="R36" s="6"/>
      <c r="S36" s="6"/>
      <c r="T36" s="207"/>
      <c r="U36" s="207"/>
      <c r="V36" s="6"/>
      <c r="W36" s="6"/>
      <c r="X36" s="6"/>
      <c r="Y36" s="6"/>
      <c r="Z36" s="6"/>
      <c r="AA36" s="6"/>
      <c r="AB36" s="6"/>
      <c r="AC36" s="6"/>
      <c r="AD36" s="6"/>
      <c r="AE36" s="6"/>
      <c r="AF36" s="6"/>
      <c r="AG36" s="6"/>
      <c r="AH36" s="6"/>
      <c r="AI36" s="6"/>
      <c r="AJ36" s="6"/>
      <c r="AK36" s="6"/>
      <c r="AL36" s="6"/>
      <c r="AM36" s="243"/>
      <c r="AN36" s="199"/>
      <c r="AO36" s="199"/>
      <c r="AP36" s="199"/>
      <c r="AQ36" s="199"/>
      <c r="AR36" s="199"/>
      <c r="AS36" s="199"/>
      <c r="AT36" s="199"/>
      <c r="AU36" s="199"/>
      <c r="AV36" s="191" t="str">
        <f t="shared" si="2"/>
        <v/>
      </c>
      <c r="AW36" s="191" t="str">
        <f t="shared" si="19"/>
        <v/>
      </c>
      <c r="AX36" s="191">
        <v>19</v>
      </c>
      <c r="AY36" s="191" t="str">
        <f>'RINCIAN PROG TAHUNAN'!Q34</f>
        <v/>
      </c>
      <c r="AZ36" s="191" t="str">
        <f>'RINCIAN PROG TAHUNAN'!R34</f>
        <v/>
      </c>
      <c r="BA36" s="192" t="str">
        <f>'RINCIAN PROG TAHUNAN'!S34</f>
        <v/>
      </c>
      <c r="BB36" s="191" t="str">
        <f>'RINCIAN PROG TAHUNAN'!T34</f>
        <v/>
      </c>
      <c r="BC36" s="192" t="str">
        <f>'RINCIAN PROG TAHUNAN'!U34</f>
        <v/>
      </c>
      <c r="BD36" s="191" t="str">
        <f>'RINCIAN PROG TAHUNAN'!V34</f>
        <v/>
      </c>
      <c r="BF36" s="191" t="str">
        <f t="shared" si="4"/>
        <v/>
      </c>
      <c r="BG36" s="191" t="str">
        <f t="shared" si="5"/>
        <v/>
      </c>
      <c r="BI36" s="191" t="str">
        <f>'RINCIAN PROG TAHUNAN'!Y34</f>
        <v/>
      </c>
      <c r="BJ36" s="192" t="str">
        <f>'RINCIAN PROG TAHUNAN'!Z34</f>
        <v/>
      </c>
      <c r="BK36" s="192" t="str">
        <f>'RINCIAN PROG TAHUNAN'!AA34</f>
        <v/>
      </c>
      <c r="BL36" s="191" t="str">
        <f>'RINCIAN PROG TAHUNAN'!AB34</f>
        <v/>
      </c>
      <c r="BM36" s="192" t="str">
        <f>'RINCIAN PROG TAHUNAN'!AC34</f>
        <v/>
      </c>
      <c r="BN36" s="191" t="str">
        <f>'RINCIAN PROG TAHUNAN'!AD34</f>
        <v/>
      </c>
      <c r="BO36" s="191" t="str">
        <f t="shared" si="6"/>
        <v/>
      </c>
      <c r="BP36" s="192" t="str">
        <f t="shared" si="7"/>
        <v/>
      </c>
      <c r="BQ36" s="192" t="str">
        <f t="shared" si="8"/>
        <v/>
      </c>
      <c r="BR36" s="191" t="str">
        <f t="shared" si="9"/>
        <v/>
      </c>
      <c r="BS36" s="192" t="str">
        <f t="shared" si="10"/>
        <v/>
      </c>
      <c r="BT36" s="191" t="str">
        <f t="shared" si="11"/>
        <v/>
      </c>
      <c r="BU36" s="191" t="str">
        <f t="shared" si="12"/>
        <v/>
      </c>
      <c r="BV36" s="191" t="str">
        <f t="shared" si="13"/>
        <v/>
      </c>
      <c r="BW36" s="192" t="str">
        <f t="shared" si="14"/>
        <v/>
      </c>
      <c r="BX36" s="191" t="str">
        <f t="shared" si="15"/>
        <v/>
      </c>
      <c r="BY36" s="192" t="str">
        <f t="shared" si="16"/>
        <v/>
      </c>
      <c r="BZ36" s="191" t="str">
        <f t="shared" si="17"/>
        <v/>
      </c>
      <c r="CA36" s="197"/>
      <c r="CB36" s="197"/>
      <c r="CC36" s="197"/>
      <c r="CD36" s="197"/>
      <c r="CE36" s="197"/>
      <c r="CF36" s="197"/>
      <c r="CG36" s="197"/>
      <c r="CH36" s="197"/>
      <c r="CI36" s="197"/>
      <c r="CJ36" s="197"/>
      <c r="CK36" s="197"/>
      <c r="CL36" s="197"/>
      <c r="CM36" s="197"/>
      <c r="CN36" s="197"/>
    </row>
    <row r="37" spans="2:92" ht="66.75" customHeight="1" x14ac:dyDescent="0.2">
      <c r="B37" s="220" t="str">
        <f t="shared" si="18"/>
        <v/>
      </c>
      <c r="C37" s="182" t="str">
        <f t="shared" si="20"/>
        <v/>
      </c>
      <c r="D37" s="183" t="str">
        <f t="shared" si="20"/>
        <v/>
      </c>
      <c r="E37" s="182" t="str">
        <f t="shared" si="20"/>
        <v/>
      </c>
      <c r="F37" s="183" t="str">
        <f t="shared" si="20"/>
        <v/>
      </c>
      <c r="G37" s="279"/>
      <c r="H37" s="280"/>
      <c r="I37" s="212"/>
      <c r="J37" s="212"/>
      <c r="K37" s="148" t="str">
        <f t="shared" si="0"/>
        <v/>
      </c>
      <c r="L37" s="281"/>
      <c r="M37" s="227"/>
      <c r="N37" s="6"/>
      <c r="O37" s="6"/>
      <c r="P37" s="6"/>
      <c r="Q37" s="6"/>
      <c r="R37" s="6"/>
      <c r="S37" s="6"/>
      <c r="T37" s="207"/>
      <c r="U37" s="207"/>
      <c r="V37" s="6"/>
      <c r="W37" s="6"/>
      <c r="X37" s="6"/>
      <c r="Y37" s="6"/>
      <c r="Z37" s="6"/>
      <c r="AA37" s="6"/>
      <c r="AB37" s="6"/>
      <c r="AC37" s="6"/>
      <c r="AD37" s="6"/>
      <c r="AE37" s="6"/>
      <c r="AF37" s="6"/>
      <c r="AG37" s="6"/>
      <c r="AH37" s="6"/>
      <c r="AI37" s="6"/>
      <c r="AJ37" s="6"/>
      <c r="AK37" s="6"/>
      <c r="AL37" s="6"/>
      <c r="AM37" s="243"/>
      <c r="AN37" s="199"/>
      <c r="AO37" s="199"/>
      <c r="AP37" s="199"/>
      <c r="AQ37" s="199"/>
      <c r="AR37" s="199"/>
      <c r="AS37" s="199"/>
      <c r="AT37" s="199"/>
      <c r="AU37" s="199"/>
      <c r="AV37" s="191" t="str">
        <f t="shared" si="2"/>
        <v/>
      </c>
      <c r="AW37" s="191" t="str">
        <f t="shared" si="19"/>
        <v/>
      </c>
      <c r="AX37" s="191">
        <v>20</v>
      </c>
      <c r="AY37" s="191" t="str">
        <f>'RINCIAN PROG TAHUNAN'!Q35</f>
        <v/>
      </c>
      <c r="AZ37" s="191" t="str">
        <f>'RINCIAN PROG TAHUNAN'!R35</f>
        <v/>
      </c>
      <c r="BA37" s="192" t="str">
        <f>'RINCIAN PROG TAHUNAN'!S35</f>
        <v/>
      </c>
      <c r="BB37" s="191" t="str">
        <f>'RINCIAN PROG TAHUNAN'!T35</f>
        <v/>
      </c>
      <c r="BC37" s="192" t="str">
        <f>'RINCIAN PROG TAHUNAN'!U35</f>
        <v/>
      </c>
      <c r="BD37" s="191" t="str">
        <f>'RINCIAN PROG TAHUNAN'!V35</f>
        <v/>
      </c>
      <c r="BF37" s="191" t="str">
        <f t="shared" si="4"/>
        <v/>
      </c>
      <c r="BG37" s="191" t="str">
        <f t="shared" si="5"/>
        <v/>
      </c>
      <c r="BI37" s="191" t="str">
        <f>'RINCIAN PROG TAHUNAN'!Y35</f>
        <v/>
      </c>
      <c r="BJ37" s="192" t="str">
        <f>'RINCIAN PROG TAHUNAN'!Z35</f>
        <v/>
      </c>
      <c r="BK37" s="192" t="str">
        <f>'RINCIAN PROG TAHUNAN'!AA35</f>
        <v/>
      </c>
      <c r="BL37" s="191" t="str">
        <f>'RINCIAN PROG TAHUNAN'!AB35</f>
        <v/>
      </c>
      <c r="BM37" s="192" t="str">
        <f>'RINCIAN PROG TAHUNAN'!AC35</f>
        <v/>
      </c>
      <c r="BN37" s="191" t="str">
        <f>'RINCIAN PROG TAHUNAN'!AD35</f>
        <v/>
      </c>
      <c r="BO37" s="191" t="str">
        <f t="shared" si="6"/>
        <v/>
      </c>
      <c r="BP37" s="192" t="str">
        <f t="shared" si="7"/>
        <v/>
      </c>
      <c r="BQ37" s="192" t="str">
        <f t="shared" si="8"/>
        <v/>
      </c>
      <c r="BR37" s="191" t="str">
        <f t="shared" si="9"/>
        <v/>
      </c>
      <c r="BS37" s="192" t="str">
        <f t="shared" si="10"/>
        <v/>
      </c>
      <c r="BT37" s="191" t="str">
        <f t="shared" si="11"/>
        <v/>
      </c>
      <c r="BU37" s="191" t="str">
        <f t="shared" si="12"/>
        <v/>
      </c>
      <c r="BV37" s="191" t="str">
        <f t="shared" si="13"/>
        <v/>
      </c>
      <c r="BW37" s="192" t="str">
        <f t="shared" si="14"/>
        <v/>
      </c>
      <c r="BX37" s="191" t="str">
        <f t="shared" si="15"/>
        <v/>
      </c>
      <c r="BY37" s="192" t="str">
        <f t="shared" si="16"/>
        <v/>
      </c>
      <c r="BZ37" s="191" t="str">
        <f t="shared" si="17"/>
        <v/>
      </c>
      <c r="CA37" s="197"/>
      <c r="CB37" s="197"/>
      <c r="CC37" s="197"/>
      <c r="CD37" s="197"/>
      <c r="CE37" s="197"/>
      <c r="CF37" s="197"/>
      <c r="CG37" s="197"/>
      <c r="CH37" s="197"/>
      <c r="CI37" s="197"/>
      <c r="CJ37" s="197"/>
      <c r="CK37" s="197"/>
      <c r="CL37" s="197"/>
      <c r="CM37" s="197"/>
      <c r="CN37" s="197"/>
    </row>
    <row r="38" spans="2:92" ht="66.75" customHeight="1" x14ac:dyDescent="0.2">
      <c r="B38" s="220" t="str">
        <f t="shared" si="18"/>
        <v/>
      </c>
      <c r="C38" s="182" t="str">
        <f t="shared" si="20"/>
        <v/>
      </c>
      <c r="D38" s="183" t="str">
        <f t="shared" si="20"/>
        <v/>
      </c>
      <c r="E38" s="182" t="str">
        <f t="shared" si="20"/>
        <v/>
      </c>
      <c r="F38" s="183" t="str">
        <f t="shared" si="20"/>
        <v/>
      </c>
      <c r="G38" s="279"/>
      <c r="H38" s="280"/>
      <c r="I38" s="212"/>
      <c r="J38" s="212"/>
      <c r="K38" s="148" t="str">
        <f t="shared" si="0"/>
        <v/>
      </c>
      <c r="L38" s="281"/>
      <c r="M38" s="227"/>
      <c r="N38" s="6"/>
      <c r="O38" s="6"/>
      <c r="P38" s="6"/>
      <c r="Q38" s="6"/>
      <c r="R38" s="6"/>
      <c r="S38" s="6"/>
      <c r="T38" s="207"/>
      <c r="U38" s="207"/>
      <c r="V38" s="6"/>
      <c r="W38" s="6"/>
      <c r="X38" s="6"/>
      <c r="Y38" s="6"/>
      <c r="Z38" s="6"/>
      <c r="AA38" s="6"/>
      <c r="AB38" s="6"/>
      <c r="AC38" s="6"/>
      <c r="AD38" s="6"/>
      <c r="AE38" s="6"/>
      <c r="AF38" s="6"/>
      <c r="AG38" s="6"/>
      <c r="AH38" s="6"/>
      <c r="AI38" s="6"/>
      <c r="AJ38" s="6"/>
      <c r="AK38" s="6"/>
      <c r="AL38" s="6"/>
      <c r="AM38" s="243"/>
      <c r="AN38" s="199"/>
      <c r="AO38" s="199"/>
      <c r="AP38" s="199"/>
      <c r="AQ38" s="199"/>
      <c r="AR38" s="199"/>
      <c r="AS38" s="199"/>
      <c r="AT38" s="199"/>
      <c r="AU38" s="199"/>
      <c r="AV38" s="191" t="str">
        <f t="shared" si="2"/>
        <v/>
      </c>
      <c r="AW38" s="191" t="str">
        <f t="shared" si="19"/>
        <v/>
      </c>
      <c r="AX38" s="191">
        <v>21</v>
      </c>
      <c r="AY38" s="191" t="str">
        <f>'RINCIAN PROG TAHUNAN'!Q36</f>
        <v/>
      </c>
      <c r="AZ38" s="191" t="str">
        <f>'RINCIAN PROG TAHUNAN'!R36</f>
        <v/>
      </c>
      <c r="BA38" s="192" t="str">
        <f>'RINCIAN PROG TAHUNAN'!S36</f>
        <v/>
      </c>
      <c r="BB38" s="191" t="str">
        <f>'RINCIAN PROG TAHUNAN'!T36</f>
        <v/>
      </c>
      <c r="BC38" s="192" t="str">
        <f>'RINCIAN PROG TAHUNAN'!U36</f>
        <v/>
      </c>
      <c r="BD38" s="191" t="str">
        <f>'RINCIAN PROG TAHUNAN'!V36</f>
        <v/>
      </c>
      <c r="BF38" s="191" t="str">
        <f t="shared" si="4"/>
        <v/>
      </c>
      <c r="BG38" s="191" t="str">
        <f t="shared" si="5"/>
        <v/>
      </c>
      <c r="BI38" s="191" t="str">
        <f>'RINCIAN PROG TAHUNAN'!Y36</f>
        <v/>
      </c>
      <c r="BJ38" s="192" t="str">
        <f>'RINCIAN PROG TAHUNAN'!Z36</f>
        <v/>
      </c>
      <c r="BK38" s="192" t="str">
        <f>'RINCIAN PROG TAHUNAN'!AA36</f>
        <v/>
      </c>
      <c r="BL38" s="191" t="str">
        <f>'RINCIAN PROG TAHUNAN'!AB36</f>
        <v/>
      </c>
      <c r="BM38" s="192" t="str">
        <f>'RINCIAN PROG TAHUNAN'!AC36</f>
        <v/>
      </c>
      <c r="BN38" s="191" t="str">
        <f>'RINCIAN PROG TAHUNAN'!AD36</f>
        <v/>
      </c>
      <c r="BO38" s="191" t="str">
        <f t="shared" ref="BO38:BO45" si="21">IF(AV38="","",VLOOKUP(AV38,$AW$18:$BD$32,3,FALSE))</f>
        <v/>
      </c>
      <c r="BP38" s="192" t="str">
        <f t="shared" ref="BP38:BP45" si="22">IF(AV38="","",VLOOKUP(AV38,$AW$18:$BD$32,4,FALSE))</f>
        <v/>
      </c>
      <c r="BQ38" s="192" t="str">
        <f t="shared" ref="BQ38:BQ45" si="23">IF(AV38="","",VLOOKUP(AV38,$AW$18:$BD$32,5,FALSE))</f>
        <v/>
      </c>
      <c r="BR38" s="191" t="str">
        <f t="shared" ref="BR38:BR45" si="24">IF(AV38="","",VLOOKUP(AV38,$AW$18:$BD$32,6,FALSE))</f>
        <v/>
      </c>
      <c r="BS38" s="192" t="str">
        <f t="shared" ref="BS38:BS45" si="25">IF(AV38="","",VLOOKUP(AV38,$AW$18:$BD$32,7,FALSE))</f>
        <v/>
      </c>
      <c r="BT38" s="191" t="str">
        <f t="shared" ref="BT38:BT45" si="26">IF(AV38="","",VLOOKUP(AV38,$AW$18:$BD$32,8,FALSE))</f>
        <v/>
      </c>
      <c r="BU38" s="191" t="str">
        <f t="shared" ref="BU38:BU45" si="27">IF(BF38="","",VLOOKUP(BF38,$BG$18:$BN$32,3,FALSE))</f>
        <v/>
      </c>
      <c r="BV38" s="191" t="str">
        <f t="shared" ref="BV38:BV45" si="28">IF(BF38="","",VLOOKUP(BF38,$BG$18:$BN$32,4,FALSE))</f>
        <v/>
      </c>
      <c r="BW38" s="192" t="str">
        <f t="shared" ref="BW38:BW45" si="29">IF(BF38="","",VLOOKUP(BF38,$BG$18:$BN$32,5,FALSE))</f>
        <v/>
      </c>
      <c r="BX38" s="191" t="str">
        <f t="shared" ref="BX38:BX45" si="30">IF(BF38="","",VLOOKUP(BF38,$BG$18:$BN$32,6,FALSE))</f>
        <v/>
      </c>
      <c r="BY38" s="192" t="str">
        <f t="shared" ref="BY38:BY45" si="31">IF(BF38="","",VLOOKUP(BF38,$BG$18:$BN$32,7,FALSE))</f>
        <v/>
      </c>
      <c r="BZ38" s="191" t="str">
        <f t="shared" ref="BZ38:BZ45" si="32">IF(BF38="","",VLOOKUP(BF38,$BG$18:$BN$32,8,FALSE))</f>
        <v/>
      </c>
      <c r="CA38" s="197"/>
      <c r="CB38" s="197"/>
      <c r="CC38" s="197"/>
      <c r="CD38" s="197"/>
      <c r="CE38" s="197"/>
      <c r="CF38" s="197"/>
      <c r="CG38" s="197"/>
      <c r="CH38" s="197"/>
      <c r="CI38" s="197"/>
      <c r="CJ38" s="197"/>
      <c r="CK38" s="197"/>
      <c r="CL38" s="197"/>
      <c r="CM38" s="197"/>
      <c r="CN38" s="197"/>
    </row>
    <row r="39" spans="2:92" ht="66.75" customHeight="1" x14ac:dyDescent="0.2">
      <c r="B39" s="220" t="str">
        <f t="shared" si="18"/>
        <v/>
      </c>
      <c r="C39" s="182" t="str">
        <f t="shared" si="20"/>
        <v/>
      </c>
      <c r="D39" s="183" t="str">
        <f t="shared" si="20"/>
        <v/>
      </c>
      <c r="E39" s="182" t="str">
        <f t="shared" si="20"/>
        <v/>
      </c>
      <c r="F39" s="183" t="str">
        <f t="shared" si="20"/>
        <v/>
      </c>
      <c r="G39" s="279"/>
      <c r="H39" s="280"/>
      <c r="I39" s="212"/>
      <c r="J39" s="212"/>
      <c r="K39" s="148" t="str">
        <f t="shared" si="0"/>
        <v/>
      </c>
      <c r="L39" s="281"/>
      <c r="M39" s="227"/>
      <c r="N39" s="6"/>
      <c r="O39" s="6"/>
      <c r="P39" s="6"/>
      <c r="Q39" s="6"/>
      <c r="R39" s="6"/>
      <c r="S39" s="6"/>
      <c r="T39" s="207"/>
      <c r="U39" s="207"/>
      <c r="V39" s="6"/>
      <c r="W39" s="6"/>
      <c r="X39" s="6"/>
      <c r="Y39" s="6"/>
      <c r="Z39" s="6"/>
      <c r="AA39" s="6"/>
      <c r="AB39" s="6"/>
      <c r="AC39" s="6"/>
      <c r="AD39" s="6"/>
      <c r="AE39" s="6"/>
      <c r="AF39" s="6"/>
      <c r="AG39" s="6"/>
      <c r="AH39" s="6"/>
      <c r="AI39" s="6"/>
      <c r="AJ39" s="6"/>
      <c r="AK39" s="6"/>
      <c r="AL39" s="6"/>
      <c r="AM39" s="243"/>
      <c r="AN39" s="199"/>
      <c r="AO39" s="199"/>
      <c r="AP39" s="199"/>
      <c r="AQ39" s="199"/>
      <c r="AR39" s="199"/>
      <c r="AS39" s="199"/>
      <c r="AT39" s="199"/>
      <c r="AU39" s="199"/>
      <c r="AV39" s="191" t="str">
        <f t="shared" si="2"/>
        <v/>
      </c>
      <c r="AW39" s="191" t="str">
        <f t="shared" si="19"/>
        <v/>
      </c>
      <c r="AX39" s="191">
        <v>22</v>
      </c>
      <c r="AY39" s="191" t="str">
        <f>'RINCIAN PROG TAHUNAN'!Q37</f>
        <v/>
      </c>
      <c r="AZ39" s="191" t="str">
        <f>'RINCIAN PROG TAHUNAN'!R37</f>
        <v/>
      </c>
      <c r="BA39" s="192" t="str">
        <f>'RINCIAN PROG TAHUNAN'!S37</f>
        <v/>
      </c>
      <c r="BB39" s="191" t="str">
        <f>'RINCIAN PROG TAHUNAN'!T37</f>
        <v/>
      </c>
      <c r="BC39" s="192" t="str">
        <f>'RINCIAN PROG TAHUNAN'!U37</f>
        <v/>
      </c>
      <c r="BD39" s="191" t="str">
        <f>'RINCIAN PROG TAHUNAN'!V37</f>
        <v/>
      </c>
      <c r="BF39" s="191" t="str">
        <f t="shared" si="4"/>
        <v/>
      </c>
      <c r="BG39" s="191" t="str">
        <f t="shared" si="5"/>
        <v/>
      </c>
      <c r="BI39" s="191" t="str">
        <f>'RINCIAN PROG TAHUNAN'!Y37</f>
        <v/>
      </c>
      <c r="BJ39" s="192" t="str">
        <f>'RINCIAN PROG TAHUNAN'!Z37</f>
        <v/>
      </c>
      <c r="BK39" s="192" t="str">
        <f>'RINCIAN PROG TAHUNAN'!AA37</f>
        <v/>
      </c>
      <c r="BL39" s="191" t="str">
        <f>'RINCIAN PROG TAHUNAN'!AB37</f>
        <v/>
      </c>
      <c r="BM39" s="192" t="str">
        <f>'RINCIAN PROG TAHUNAN'!AC37</f>
        <v/>
      </c>
      <c r="BN39" s="191" t="str">
        <f>'RINCIAN PROG TAHUNAN'!AD37</f>
        <v/>
      </c>
      <c r="BO39" s="191" t="str">
        <f t="shared" si="21"/>
        <v/>
      </c>
      <c r="BP39" s="192" t="str">
        <f t="shared" si="22"/>
        <v/>
      </c>
      <c r="BQ39" s="192" t="str">
        <f t="shared" si="23"/>
        <v/>
      </c>
      <c r="BR39" s="191" t="str">
        <f t="shared" si="24"/>
        <v/>
      </c>
      <c r="BS39" s="192" t="str">
        <f t="shared" si="25"/>
        <v/>
      </c>
      <c r="BT39" s="191" t="str">
        <f t="shared" si="26"/>
        <v/>
      </c>
      <c r="BU39" s="191" t="str">
        <f t="shared" si="27"/>
        <v/>
      </c>
      <c r="BV39" s="191" t="str">
        <f t="shared" si="28"/>
        <v/>
      </c>
      <c r="BW39" s="192" t="str">
        <f t="shared" si="29"/>
        <v/>
      </c>
      <c r="BX39" s="191" t="str">
        <f t="shared" si="30"/>
        <v/>
      </c>
      <c r="BY39" s="192" t="str">
        <f t="shared" si="31"/>
        <v/>
      </c>
      <c r="BZ39" s="191" t="str">
        <f t="shared" si="32"/>
        <v/>
      </c>
      <c r="CA39" s="197"/>
      <c r="CB39" s="197"/>
      <c r="CC39" s="197"/>
      <c r="CD39" s="197"/>
      <c r="CE39" s="197"/>
      <c r="CF39" s="197"/>
      <c r="CG39" s="197"/>
      <c r="CH39" s="197"/>
      <c r="CI39" s="197"/>
      <c r="CJ39" s="197"/>
      <c r="CK39" s="197"/>
      <c r="CL39" s="197"/>
      <c r="CM39" s="197"/>
      <c r="CN39" s="197"/>
    </row>
    <row r="40" spans="2:92" ht="66.75" customHeight="1" x14ac:dyDescent="0.2">
      <c r="B40" s="220" t="str">
        <f t="shared" si="18"/>
        <v/>
      </c>
      <c r="C40" s="182" t="str">
        <f t="shared" si="20"/>
        <v/>
      </c>
      <c r="D40" s="183" t="str">
        <f t="shared" si="20"/>
        <v/>
      </c>
      <c r="E40" s="182" t="str">
        <f t="shared" si="20"/>
        <v/>
      </c>
      <c r="F40" s="183" t="str">
        <f t="shared" si="20"/>
        <v/>
      </c>
      <c r="G40" s="279"/>
      <c r="H40" s="280"/>
      <c r="I40" s="212"/>
      <c r="J40" s="212"/>
      <c r="K40" s="148" t="str">
        <f t="shared" si="0"/>
        <v/>
      </c>
      <c r="L40" s="281"/>
      <c r="M40" s="227"/>
      <c r="N40" s="6"/>
      <c r="O40" s="6"/>
      <c r="P40" s="6"/>
      <c r="Q40" s="6"/>
      <c r="R40" s="6"/>
      <c r="S40" s="6"/>
      <c r="T40" s="207"/>
      <c r="U40" s="207"/>
      <c r="V40" s="6"/>
      <c r="W40" s="6"/>
      <c r="X40" s="6"/>
      <c r="Y40" s="6"/>
      <c r="Z40" s="6"/>
      <c r="AA40" s="6"/>
      <c r="AB40" s="6"/>
      <c r="AC40" s="6"/>
      <c r="AD40" s="6"/>
      <c r="AE40" s="6"/>
      <c r="AF40" s="6"/>
      <c r="AG40" s="6"/>
      <c r="AH40" s="6"/>
      <c r="AI40" s="6"/>
      <c r="AJ40" s="6"/>
      <c r="AK40" s="6"/>
      <c r="AL40" s="6"/>
      <c r="AM40" s="243"/>
      <c r="AN40" s="199"/>
      <c r="AO40" s="199"/>
      <c r="AP40" s="199"/>
      <c r="AQ40" s="199"/>
      <c r="AR40" s="199"/>
      <c r="AS40" s="199"/>
      <c r="AT40" s="199"/>
      <c r="AU40" s="199"/>
      <c r="AV40" s="191" t="str">
        <f t="shared" si="2"/>
        <v/>
      </c>
      <c r="AW40" s="191" t="str">
        <f t="shared" si="19"/>
        <v/>
      </c>
      <c r="AX40" s="191">
        <v>23</v>
      </c>
      <c r="AY40" s="191" t="str">
        <f>'RINCIAN PROG TAHUNAN'!Q38</f>
        <v/>
      </c>
      <c r="AZ40" s="191" t="str">
        <f>'RINCIAN PROG TAHUNAN'!R38</f>
        <v/>
      </c>
      <c r="BA40" s="192" t="str">
        <f>'RINCIAN PROG TAHUNAN'!S38</f>
        <v/>
      </c>
      <c r="BB40" s="191" t="str">
        <f>'RINCIAN PROG TAHUNAN'!T38</f>
        <v/>
      </c>
      <c r="BC40" s="192" t="str">
        <f>'RINCIAN PROG TAHUNAN'!U38</f>
        <v/>
      </c>
      <c r="BD40" s="191" t="str">
        <f>'RINCIAN PROG TAHUNAN'!V38</f>
        <v/>
      </c>
      <c r="BF40" s="191" t="str">
        <f t="shared" si="4"/>
        <v/>
      </c>
      <c r="BG40" s="191" t="str">
        <f t="shared" si="5"/>
        <v/>
      </c>
      <c r="BI40" s="191" t="str">
        <f>'RINCIAN PROG TAHUNAN'!Y38</f>
        <v/>
      </c>
      <c r="BJ40" s="192" t="str">
        <f>'RINCIAN PROG TAHUNAN'!Z38</f>
        <v/>
      </c>
      <c r="BK40" s="192" t="str">
        <f>'RINCIAN PROG TAHUNAN'!AA38</f>
        <v/>
      </c>
      <c r="BL40" s="191" t="str">
        <f>'RINCIAN PROG TAHUNAN'!AB38</f>
        <v/>
      </c>
      <c r="BM40" s="192" t="str">
        <f>'RINCIAN PROG TAHUNAN'!AC38</f>
        <v/>
      </c>
      <c r="BN40" s="191" t="str">
        <f>'RINCIAN PROG TAHUNAN'!AD38</f>
        <v/>
      </c>
      <c r="BO40" s="191" t="str">
        <f t="shared" si="21"/>
        <v/>
      </c>
      <c r="BP40" s="192" t="str">
        <f t="shared" si="22"/>
        <v/>
      </c>
      <c r="BQ40" s="192" t="str">
        <f t="shared" si="23"/>
        <v/>
      </c>
      <c r="BR40" s="191" t="str">
        <f t="shared" si="24"/>
        <v/>
      </c>
      <c r="BS40" s="192" t="str">
        <f t="shared" si="25"/>
        <v/>
      </c>
      <c r="BT40" s="191" t="str">
        <f t="shared" si="26"/>
        <v/>
      </c>
      <c r="BU40" s="191" t="str">
        <f t="shared" si="27"/>
        <v/>
      </c>
      <c r="BV40" s="191" t="str">
        <f t="shared" si="28"/>
        <v/>
      </c>
      <c r="BW40" s="192" t="str">
        <f t="shared" si="29"/>
        <v/>
      </c>
      <c r="BX40" s="191" t="str">
        <f t="shared" si="30"/>
        <v/>
      </c>
      <c r="BY40" s="192" t="str">
        <f t="shared" si="31"/>
        <v/>
      </c>
      <c r="BZ40" s="191" t="str">
        <f t="shared" si="32"/>
        <v/>
      </c>
      <c r="CA40" s="197"/>
      <c r="CB40" s="197"/>
      <c r="CC40" s="197"/>
      <c r="CD40" s="197"/>
      <c r="CE40" s="197"/>
      <c r="CF40" s="197"/>
      <c r="CG40" s="197"/>
      <c r="CH40" s="197"/>
      <c r="CI40" s="197"/>
      <c r="CJ40" s="197"/>
      <c r="CK40" s="197"/>
      <c r="CL40" s="197"/>
      <c r="CM40" s="197"/>
      <c r="CN40" s="197"/>
    </row>
    <row r="41" spans="2:92" ht="66.75" customHeight="1" x14ac:dyDescent="0.2">
      <c r="B41" s="220" t="str">
        <f t="shared" si="18"/>
        <v/>
      </c>
      <c r="C41" s="182" t="str">
        <f t="shared" si="20"/>
        <v/>
      </c>
      <c r="D41" s="183" t="str">
        <f t="shared" si="20"/>
        <v/>
      </c>
      <c r="E41" s="182" t="str">
        <f t="shared" si="20"/>
        <v/>
      </c>
      <c r="F41" s="183" t="str">
        <f t="shared" si="20"/>
        <v/>
      </c>
      <c r="G41" s="279"/>
      <c r="H41" s="280"/>
      <c r="I41" s="212"/>
      <c r="J41" s="212"/>
      <c r="K41" s="148" t="str">
        <f t="shared" si="0"/>
        <v/>
      </c>
      <c r="L41" s="281"/>
      <c r="M41" s="227"/>
      <c r="N41" s="6"/>
      <c r="O41" s="6"/>
      <c r="P41" s="6"/>
      <c r="Q41" s="6"/>
      <c r="R41" s="6"/>
      <c r="S41" s="6"/>
      <c r="T41" s="207"/>
      <c r="U41" s="207"/>
      <c r="V41" s="6"/>
      <c r="W41" s="6"/>
      <c r="X41" s="6"/>
      <c r="Y41" s="6"/>
      <c r="Z41" s="6"/>
      <c r="AA41" s="6"/>
      <c r="AB41" s="6"/>
      <c r="AC41" s="6"/>
      <c r="AD41" s="6"/>
      <c r="AE41" s="6"/>
      <c r="AF41" s="6"/>
      <c r="AG41" s="6"/>
      <c r="AH41" s="6"/>
      <c r="AI41" s="6"/>
      <c r="AJ41" s="6"/>
      <c r="AK41" s="6"/>
      <c r="AL41" s="6"/>
      <c r="AM41" s="243"/>
      <c r="AN41" s="199"/>
      <c r="AO41" s="199"/>
      <c r="AP41" s="199"/>
      <c r="AQ41" s="199"/>
      <c r="AR41" s="199"/>
      <c r="AS41" s="199"/>
      <c r="AT41" s="199"/>
      <c r="AU41" s="199"/>
      <c r="AV41" s="191" t="str">
        <f t="shared" si="2"/>
        <v/>
      </c>
      <c r="AW41" s="191" t="str">
        <f t="shared" si="19"/>
        <v/>
      </c>
      <c r="AX41" s="191">
        <v>24</v>
      </c>
      <c r="AY41" s="191" t="str">
        <f>'RINCIAN PROG TAHUNAN'!Q39</f>
        <v/>
      </c>
      <c r="AZ41" s="191" t="str">
        <f>'RINCIAN PROG TAHUNAN'!R39</f>
        <v/>
      </c>
      <c r="BA41" s="192" t="str">
        <f>'RINCIAN PROG TAHUNAN'!S39</f>
        <v/>
      </c>
      <c r="BB41" s="191" t="str">
        <f>'RINCIAN PROG TAHUNAN'!T39</f>
        <v/>
      </c>
      <c r="BC41" s="192" t="str">
        <f>'RINCIAN PROG TAHUNAN'!U39</f>
        <v/>
      </c>
      <c r="BD41" s="191" t="str">
        <f>'RINCIAN PROG TAHUNAN'!V39</f>
        <v/>
      </c>
      <c r="BF41" s="191" t="str">
        <f t="shared" si="4"/>
        <v/>
      </c>
      <c r="BG41" s="191" t="str">
        <f t="shared" si="5"/>
        <v/>
      </c>
      <c r="BI41" s="191" t="str">
        <f>'RINCIAN PROG TAHUNAN'!Y39</f>
        <v/>
      </c>
      <c r="BJ41" s="192" t="str">
        <f>'RINCIAN PROG TAHUNAN'!Z39</f>
        <v/>
      </c>
      <c r="BK41" s="192" t="str">
        <f>'RINCIAN PROG TAHUNAN'!AA39</f>
        <v/>
      </c>
      <c r="BL41" s="191" t="str">
        <f>'RINCIAN PROG TAHUNAN'!AB39</f>
        <v/>
      </c>
      <c r="BM41" s="192" t="str">
        <f>'RINCIAN PROG TAHUNAN'!AC39</f>
        <v/>
      </c>
      <c r="BN41" s="191" t="str">
        <f>'RINCIAN PROG TAHUNAN'!AD39</f>
        <v/>
      </c>
      <c r="BO41" s="191" t="str">
        <f t="shared" si="21"/>
        <v/>
      </c>
      <c r="BP41" s="192" t="str">
        <f t="shared" si="22"/>
        <v/>
      </c>
      <c r="BQ41" s="192" t="str">
        <f t="shared" si="23"/>
        <v/>
      </c>
      <c r="BR41" s="191" t="str">
        <f t="shared" si="24"/>
        <v/>
      </c>
      <c r="BS41" s="192" t="str">
        <f t="shared" si="25"/>
        <v/>
      </c>
      <c r="BT41" s="191" t="str">
        <f t="shared" si="26"/>
        <v/>
      </c>
      <c r="BU41" s="191" t="str">
        <f t="shared" si="27"/>
        <v/>
      </c>
      <c r="BV41" s="191" t="str">
        <f t="shared" si="28"/>
        <v/>
      </c>
      <c r="BW41" s="192" t="str">
        <f t="shared" si="29"/>
        <v/>
      </c>
      <c r="BX41" s="191" t="str">
        <f t="shared" si="30"/>
        <v/>
      </c>
      <c r="BY41" s="192" t="str">
        <f t="shared" si="31"/>
        <v/>
      </c>
      <c r="BZ41" s="191" t="str">
        <f t="shared" si="32"/>
        <v/>
      </c>
      <c r="CA41" s="197"/>
      <c r="CB41" s="197"/>
      <c r="CC41" s="197"/>
      <c r="CD41" s="197"/>
      <c r="CE41" s="197"/>
      <c r="CF41" s="197"/>
      <c r="CG41" s="197"/>
      <c r="CH41" s="197"/>
      <c r="CI41" s="197"/>
      <c r="CJ41" s="197"/>
      <c r="CK41" s="197"/>
      <c r="CL41" s="197"/>
      <c r="CM41" s="197"/>
      <c r="CN41" s="197"/>
    </row>
    <row r="42" spans="2:92" ht="66.75" customHeight="1" x14ac:dyDescent="0.2">
      <c r="B42" s="220" t="str">
        <f t="shared" si="18"/>
        <v/>
      </c>
      <c r="C42" s="182" t="str">
        <f t="shared" si="20"/>
        <v/>
      </c>
      <c r="D42" s="183" t="str">
        <f t="shared" si="20"/>
        <v/>
      </c>
      <c r="E42" s="182" t="str">
        <f t="shared" si="20"/>
        <v/>
      </c>
      <c r="F42" s="183" t="str">
        <f t="shared" si="20"/>
        <v/>
      </c>
      <c r="G42" s="279"/>
      <c r="H42" s="280"/>
      <c r="I42" s="212"/>
      <c r="J42" s="212"/>
      <c r="K42" s="148" t="str">
        <f t="shared" si="0"/>
        <v/>
      </c>
      <c r="L42" s="281"/>
      <c r="M42" s="227"/>
      <c r="N42" s="6"/>
      <c r="O42" s="6"/>
      <c r="P42" s="6"/>
      <c r="Q42" s="6"/>
      <c r="R42" s="6"/>
      <c r="S42" s="6"/>
      <c r="T42" s="207"/>
      <c r="U42" s="207"/>
      <c r="V42" s="6"/>
      <c r="W42" s="6"/>
      <c r="X42" s="6"/>
      <c r="Y42" s="6"/>
      <c r="Z42" s="6"/>
      <c r="AA42" s="6"/>
      <c r="AB42" s="6"/>
      <c r="AC42" s="6"/>
      <c r="AD42" s="6"/>
      <c r="AE42" s="6"/>
      <c r="AF42" s="6"/>
      <c r="AG42" s="6"/>
      <c r="AH42" s="6"/>
      <c r="AI42" s="6"/>
      <c r="AJ42" s="6"/>
      <c r="AK42" s="6"/>
      <c r="AL42" s="6"/>
      <c r="AM42" s="243"/>
      <c r="AN42" s="199"/>
      <c r="AO42" s="199"/>
      <c r="AP42" s="199"/>
      <c r="AQ42" s="199"/>
      <c r="AR42" s="199"/>
      <c r="AS42" s="199"/>
      <c r="AT42" s="199"/>
      <c r="AU42" s="199"/>
      <c r="AV42" s="191" t="str">
        <f t="shared" si="2"/>
        <v/>
      </c>
      <c r="AW42" s="191" t="str">
        <f t="shared" si="19"/>
        <v/>
      </c>
      <c r="AX42" s="191">
        <v>25</v>
      </c>
      <c r="AY42" s="191" t="str">
        <f>'RINCIAN PROG TAHUNAN'!Q40</f>
        <v/>
      </c>
      <c r="AZ42" s="191" t="str">
        <f>'RINCIAN PROG TAHUNAN'!R40</f>
        <v/>
      </c>
      <c r="BA42" s="192" t="str">
        <f>'RINCIAN PROG TAHUNAN'!S40</f>
        <v/>
      </c>
      <c r="BB42" s="191" t="str">
        <f>'RINCIAN PROG TAHUNAN'!T40</f>
        <v/>
      </c>
      <c r="BC42" s="192" t="str">
        <f>'RINCIAN PROG TAHUNAN'!U40</f>
        <v/>
      </c>
      <c r="BD42" s="191" t="str">
        <f>'RINCIAN PROG TAHUNAN'!V40</f>
        <v/>
      </c>
      <c r="BF42" s="191" t="str">
        <f t="shared" si="4"/>
        <v/>
      </c>
      <c r="BG42" s="191" t="str">
        <f t="shared" si="5"/>
        <v/>
      </c>
      <c r="BI42" s="191" t="str">
        <f>'RINCIAN PROG TAHUNAN'!Y40</f>
        <v/>
      </c>
      <c r="BJ42" s="192" t="str">
        <f>'RINCIAN PROG TAHUNAN'!Z40</f>
        <v/>
      </c>
      <c r="BK42" s="192" t="str">
        <f>'RINCIAN PROG TAHUNAN'!AA40</f>
        <v/>
      </c>
      <c r="BL42" s="191" t="str">
        <f>'RINCIAN PROG TAHUNAN'!AB40</f>
        <v/>
      </c>
      <c r="BM42" s="192" t="str">
        <f>'RINCIAN PROG TAHUNAN'!AC40</f>
        <v/>
      </c>
      <c r="BN42" s="191" t="str">
        <f>'RINCIAN PROG TAHUNAN'!AD40</f>
        <v/>
      </c>
      <c r="BO42" s="191" t="str">
        <f t="shared" si="21"/>
        <v/>
      </c>
      <c r="BP42" s="192" t="str">
        <f t="shared" si="22"/>
        <v/>
      </c>
      <c r="BQ42" s="192" t="str">
        <f t="shared" si="23"/>
        <v/>
      </c>
      <c r="BR42" s="191" t="str">
        <f t="shared" si="24"/>
        <v/>
      </c>
      <c r="BS42" s="192" t="str">
        <f t="shared" si="25"/>
        <v/>
      </c>
      <c r="BT42" s="191" t="str">
        <f t="shared" si="26"/>
        <v/>
      </c>
      <c r="BU42" s="191" t="str">
        <f t="shared" si="27"/>
        <v/>
      </c>
      <c r="BV42" s="191" t="str">
        <f t="shared" si="28"/>
        <v/>
      </c>
      <c r="BW42" s="192" t="str">
        <f t="shared" si="29"/>
        <v/>
      </c>
      <c r="BX42" s="191" t="str">
        <f t="shared" si="30"/>
        <v/>
      </c>
      <c r="BY42" s="192" t="str">
        <f t="shared" si="31"/>
        <v/>
      </c>
      <c r="BZ42" s="191" t="str">
        <f t="shared" si="32"/>
        <v/>
      </c>
      <c r="CA42" s="197"/>
      <c r="CB42" s="197"/>
      <c r="CC42" s="197"/>
      <c r="CD42" s="197"/>
      <c r="CE42" s="197"/>
      <c r="CF42" s="197"/>
      <c r="CG42" s="197"/>
      <c r="CH42" s="197"/>
      <c r="CI42" s="197"/>
      <c r="CJ42" s="197"/>
      <c r="CK42" s="197"/>
      <c r="CL42" s="197"/>
      <c r="CM42" s="197"/>
      <c r="CN42" s="197"/>
    </row>
    <row r="43" spans="2:92" ht="66.75" customHeight="1" x14ac:dyDescent="0.2">
      <c r="B43" s="220" t="str">
        <f t="shared" si="18"/>
        <v/>
      </c>
      <c r="C43" s="182" t="str">
        <f t="shared" si="20"/>
        <v/>
      </c>
      <c r="D43" s="183" t="str">
        <f t="shared" si="20"/>
        <v/>
      </c>
      <c r="E43" s="182" t="str">
        <f t="shared" si="20"/>
        <v/>
      </c>
      <c r="F43" s="183" t="str">
        <f t="shared" si="20"/>
        <v/>
      </c>
      <c r="G43" s="279"/>
      <c r="H43" s="280"/>
      <c r="I43" s="212"/>
      <c r="J43" s="212"/>
      <c r="K43" s="148" t="str">
        <f t="shared" si="0"/>
        <v/>
      </c>
      <c r="L43" s="281"/>
      <c r="M43" s="227"/>
      <c r="N43" s="6"/>
      <c r="O43" s="6"/>
      <c r="P43" s="6"/>
      <c r="Q43" s="6"/>
      <c r="R43" s="6"/>
      <c r="S43" s="6"/>
      <c r="T43" s="207"/>
      <c r="U43" s="207"/>
      <c r="V43" s="6"/>
      <c r="W43" s="6"/>
      <c r="X43" s="6"/>
      <c r="Y43" s="6"/>
      <c r="Z43" s="6"/>
      <c r="AA43" s="6"/>
      <c r="AB43" s="6"/>
      <c r="AC43" s="6"/>
      <c r="AD43" s="6"/>
      <c r="AE43" s="6"/>
      <c r="AF43" s="6"/>
      <c r="AG43" s="6"/>
      <c r="AH43" s="6"/>
      <c r="AI43" s="6"/>
      <c r="AJ43" s="6"/>
      <c r="AK43" s="6"/>
      <c r="AL43" s="6"/>
      <c r="AM43" s="243"/>
      <c r="AN43" s="199"/>
      <c r="AO43" s="199"/>
      <c r="AP43" s="199"/>
      <c r="AQ43" s="199"/>
      <c r="AR43" s="199"/>
      <c r="AS43" s="199"/>
      <c r="AT43" s="199"/>
      <c r="AU43" s="199"/>
      <c r="AV43" s="191" t="str">
        <f t="shared" si="2"/>
        <v/>
      </c>
      <c r="AW43" s="191" t="str">
        <f t="shared" si="19"/>
        <v/>
      </c>
      <c r="AX43" s="191">
        <v>26</v>
      </c>
      <c r="AY43" s="191" t="str">
        <f>'RINCIAN PROG TAHUNAN'!Q41</f>
        <v/>
      </c>
      <c r="AZ43" s="191" t="str">
        <f>'RINCIAN PROG TAHUNAN'!R41</f>
        <v/>
      </c>
      <c r="BA43" s="192" t="str">
        <f>'RINCIAN PROG TAHUNAN'!S41</f>
        <v/>
      </c>
      <c r="BB43" s="191" t="str">
        <f>'RINCIAN PROG TAHUNAN'!T41</f>
        <v/>
      </c>
      <c r="BC43" s="192" t="str">
        <f>'RINCIAN PROG TAHUNAN'!U41</f>
        <v/>
      </c>
      <c r="BD43" s="191" t="str">
        <f>'RINCIAN PROG TAHUNAN'!V41</f>
        <v/>
      </c>
      <c r="BF43" s="191" t="str">
        <f t="shared" si="4"/>
        <v/>
      </c>
      <c r="BG43" s="191" t="str">
        <f t="shared" si="5"/>
        <v/>
      </c>
      <c r="BI43" s="191" t="str">
        <f>'RINCIAN PROG TAHUNAN'!Y41</f>
        <v/>
      </c>
      <c r="BJ43" s="192" t="str">
        <f>'RINCIAN PROG TAHUNAN'!Z41</f>
        <v/>
      </c>
      <c r="BK43" s="192" t="str">
        <f>'RINCIAN PROG TAHUNAN'!AA41</f>
        <v/>
      </c>
      <c r="BL43" s="191" t="str">
        <f>'RINCIAN PROG TAHUNAN'!AB41</f>
        <v/>
      </c>
      <c r="BM43" s="192" t="str">
        <f>'RINCIAN PROG TAHUNAN'!AC41</f>
        <v/>
      </c>
      <c r="BN43" s="191" t="str">
        <f>'RINCIAN PROG TAHUNAN'!AD41</f>
        <v/>
      </c>
      <c r="BO43" s="191" t="str">
        <f t="shared" si="21"/>
        <v/>
      </c>
      <c r="BP43" s="192" t="str">
        <f t="shared" si="22"/>
        <v/>
      </c>
      <c r="BQ43" s="192" t="str">
        <f t="shared" si="23"/>
        <v/>
      </c>
      <c r="BR43" s="191" t="str">
        <f t="shared" si="24"/>
        <v/>
      </c>
      <c r="BS43" s="192" t="str">
        <f t="shared" si="25"/>
        <v/>
      </c>
      <c r="BT43" s="191" t="str">
        <f t="shared" si="26"/>
        <v/>
      </c>
      <c r="BU43" s="191" t="str">
        <f t="shared" si="27"/>
        <v/>
      </c>
      <c r="BV43" s="191" t="str">
        <f t="shared" si="28"/>
        <v/>
      </c>
      <c r="BW43" s="192" t="str">
        <f t="shared" si="29"/>
        <v/>
      </c>
      <c r="BX43" s="191" t="str">
        <f t="shared" si="30"/>
        <v/>
      </c>
      <c r="BY43" s="192" t="str">
        <f t="shared" si="31"/>
        <v/>
      </c>
      <c r="BZ43" s="191" t="str">
        <f t="shared" si="32"/>
        <v/>
      </c>
      <c r="CA43" s="197"/>
      <c r="CB43" s="197"/>
      <c r="CC43" s="197"/>
      <c r="CD43" s="197"/>
      <c r="CE43" s="197"/>
      <c r="CF43" s="197"/>
      <c r="CG43" s="197"/>
      <c r="CH43" s="197"/>
      <c r="CI43" s="197"/>
      <c r="CJ43" s="197"/>
      <c r="CK43" s="197"/>
      <c r="CL43" s="197"/>
      <c r="CM43" s="197"/>
      <c r="CN43" s="197"/>
    </row>
    <row r="44" spans="2:92" ht="66.75" customHeight="1" x14ac:dyDescent="0.2">
      <c r="B44" s="220" t="str">
        <f t="shared" si="18"/>
        <v/>
      </c>
      <c r="C44" s="182" t="str">
        <f t="shared" si="20"/>
        <v/>
      </c>
      <c r="D44" s="183" t="str">
        <f t="shared" si="20"/>
        <v/>
      </c>
      <c r="E44" s="182" t="str">
        <f t="shared" si="20"/>
        <v/>
      </c>
      <c r="F44" s="183" t="str">
        <f t="shared" si="20"/>
        <v/>
      </c>
      <c r="G44" s="279"/>
      <c r="H44" s="280"/>
      <c r="I44" s="212"/>
      <c r="J44" s="212"/>
      <c r="K44" s="148" t="str">
        <f t="shared" si="0"/>
        <v/>
      </c>
      <c r="L44" s="281"/>
      <c r="M44" s="227"/>
      <c r="N44" s="6"/>
      <c r="O44" s="6"/>
      <c r="P44" s="6"/>
      <c r="Q44" s="6"/>
      <c r="R44" s="6"/>
      <c r="S44" s="6"/>
      <c r="T44" s="207"/>
      <c r="U44" s="207"/>
      <c r="V44" s="6"/>
      <c r="W44" s="6"/>
      <c r="X44" s="6"/>
      <c r="Y44" s="6"/>
      <c r="Z44" s="6"/>
      <c r="AA44" s="6"/>
      <c r="AB44" s="6"/>
      <c r="AC44" s="6"/>
      <c r="AD44" s="6"/>
      <c r="AE44" s="6"/>
      <c r="AF44" s="6"/>
      <c r="AG44" s="6"/>
      <c r="AH44" s="6"/>
      <c r="AI44" s="6"/>
      <c r="AJ44" s="6"/>
      <c r="AK44" s="6"/>
      <c r="AL44" s="6"/>
      <c r="AM44" s="243"/>
      <c r="AN44" s="199"/>
      <c r="AO44" s="199"/>
      <c r="AP44" s="199"/>
      <c r="AQ44" s="199"/>
      <c r="AR44" s="199"/>
      <c r="AS44" s="199"/>
      <c r="AT44" s="199"/>
      <c r="AU44" s="199"/>
      <c r="AV44" s="191" t="str">
        <f t="shared" si="2"/>
        <v/>
      </c>
      <c r="AW44" s="191" t="str">
        <f t="shared" si="19"/>
        <v/>
      </c>
      <c r="AX44" s="191">
        <v>27</v>
      </c>
      <c r="AY44" s="191" t="str">
        <f>'RINCIAN PROG TAHUNAN'!Q42</f>
        <v/>
      </c>
      <c r="AZ44" s="191" t="str">
        <f>'RINCIAN PROG TAHUNAN'!R42</f>
        <v/>
      </c>
      <c r="BA44" s="192" t="str">
        <f>'RINCIAN PROG TAHUNAN'!S42</f>
        <v/>
      </c>
      <c r="BB44" s="191" t="str">
        <f>'RINCIAN PROG TAHUNAN'!T42</f>
        <v/>
      </c>
      <c r="BC44" s="192" t="str">
        <f>'RINCIAN PROG TAHUNAN'!U42</f>
        <v/>
      </c>
      <c r="BD44" s="191" t="str">
        <f>'RINCIAN PROG TAHUNAN'!V42</f>
        <v/>
      </c>
      <c r="BF44" s="191" t="str">
        <f t="shared" si="4"/>
        <v/>
      </c>
      <c r="BG44" s="191" t="str">
        <f t="shared" si="5"/>
        <v/>
      </c>
      <c r="BI44" s="191" t="str">
        <f>'RINCIAN PROG TAHUNAN'!Y42</f>
        <v/>
      </c>
      <c r="BJ44" s="192" t="str">
        <f>'RINCIAN PROG TAHUNAN'!Z42</f>
        <v/>
      </c>
      <c r="BK44" s="192" t="str">
        <f>'RINCIAN PROG TAHUNAN'!AA42</f>
        <v/>
      </c>
      <c r="BL44" s="191" t="str">
        <f>'RINCIAN PROG TAHUNAN'!AB42</f>
        <v/>
      </c>
      <c r="BM44" s="192" t="str">
        <f>'RINCIAN PROG TAHUNAN'!AC42</f>
        <v/>
      </c>
      <c r="BN44" s="191" t="str">
        <f>'RINCIAN PROG TAHUNAN'!AD42</f>
        <v/>
      </c>
      <c r="BO44" s="191" t="str">
        <f t="shared" si="21"/>
        <v/>
      </c>
      <c r="BP44" s="192" t="str">
        <f t="shared" si="22"/>
        <v/>
      </c>
      <c r="BQ44" s="192" t="str">
        <f t="shared" si="23"/>
        <v/>
      </c>
      <c r="BR44" s="191" t="str">
        <f t="shared" si="24"/>
        <v/>
      </c>
      <c r="BS44" s="192" t="str">
        <f t="shared" si="25"/>
        <v/>
      </c>
      <c r="BT44" s="191" t="str">
        <f t="shared" si="26"/>
        <v/>
      </c>
      <c r="BU44" s="191" t="str">
        <f t="shared" si="27"/>
        <v/>
      </c>
      <c r="BV44" s="191" t="str">
        <f t="shared" si="28"/>
        <v/>
      </c>
      <c r="BW44" s="192" t="str">
        <f t="shared" si="29"/>
        <v/>
      </c>
      <c r="BX44" s="191" t="str">
        <f t="shared" si="30"/>
        <v/>
      </c>
      <c r="BY44" s="192" t="str">
        <f t="shared" si="31"/>
        <v/>
      </c>
      <c r="BZ44" s="191" t="str">
        <f t="shared" si="32"/>
        <v/>
      </c>
      <c r="CA44" s="197"/>
      <c r="CB44" s="197"/>
      <c r="CC44" s="197"/>
      <c r="CD44" s="197"/>
      <c r="CE44" s="197"/>
      <c r="CF44" s="197"/>
      <c r="CG44" s="197"/>
      <c r="CH44" s="197"/>
      <c r="CI44" s="197"/>
      <c r="CJ44" s="197"/>
      <c r="CK44" s="197"/>
      <c r="CL44" s="197"/>
      <c r="CM44" s="197"/>
      <c r="CN44" s="197"/>
    </row>
    <row r="45" spans="2:92" ht="66.75" customHeight="1" x14ac:dyDescent="0.2">
      <c r="B45" s="220" t="str">
        <f t="shared" si="18"/>
        <v/>
      </c>
      <c r="C45" s="182" t="str">
        <f t="shared" si="20"/>
        <v/>
      </c>
      <c r="D45" s="183" t="str">
        <f t="shared" si="20"/>
        <v/>
      </c>
      <c r="E45" s="182" t="str">
        <f t="shared" si="20"/>
        <v/>
      </c>
      <c r="F45" s="183" t="str">
        <f t="shared" si="20"/>
        <v/>
      </c>
      <c r="G45" s="280"/>
      <c r="H45" s="280"/>
      <c r="I45" s="213"/>
      <c r="J45" s="213"/>
      <c r="K45" s="148" t="str">
        <f t="shared" si="0"/>
        <v/>
      </c>
      <c r="L45" s="281"/>
      <c r="M45" s="227"/>
      <c r="N45" s="6"/>
      <c r="O45" s="6"/>
      <c r="P45" s="6"/>
      <c r="Q45" s="6"/>
      <c r="R45" s="6"/>
      <c r="S45" s="6"/>
      <c r="T45" s="207"/>
      <c r="U45" s="207"/>
      <c r="V45" s="6"/>
      <c r="W45" s="6"/>
      <c r="X45" s="6"/>
      <c r="Y45" s="6"/>
      <c r="Z45" s="6"/>
      <c r="AA45" s="6"/>
      <c r="AB45" s="6"/>
      <c r="AC45" s="6"/>
      <c r="AD45" s="6"/>
      <c r="AE45" s="6"/>
      <c r="AF45" s="6"/>
      <c r="AG45" s="6"/>
      <c r="AH45" s="6"/>
      <c r="AI45" s="6"/>
      <c r="AJ45" s="6"/>
      <c r="AK45" s="6"/>
      <c r="AL45" s="6"/>
      <c r="AM45" s="243"/>
      <c r="AN45" s="199"/>
      <c r="AO45" s="199"/>
      <c r="AP45" s="199"/>
      <c r="AQ45" s="199"/>
      <c r="AR45" s="199"/>
      <c r="AS45" s="199"/>
      <c r="AT45" s="199"/>
      <c r="AU45" s="199"/>
      <c r="AV45" s="191" t="str">
        <f t="shared" si="2"/>
        <v/>
      </c>
      <c r="AW45" s="191" t="str">
        <f t="shared" si="19"/>
        <v/>
      </c>
      <c r="AX45" s="191">
        <v>28</v>
      </c>
      <c r="AY45" s="191" t="str">
        <f>'RINCIAN PROG TAHUNAN'!Q43</f>
        <v/>
      </c>
      <c r="AZ45" s="191" t="str">
        <f>'RINCIAN PROG TAHUNAN'!R43</f>
        <v/>
      </c>
      <c r="BA45" s="192" t="str">
        <f>'RINCIAN PROG TAHUNAN'!S43</f>
        <v/>
      </c>
      <c r="BB45" s="191" t="str">
        <f>'RINCIAN PROG TAHUNAN'!T43</f>
        <v/>
      </c>
      <c r="BC45" s="192" t="str">
        <f>'RINCIAN PROG TAHUNAN'!U43</f>
        <v/>
      </c>
      <c r="BD45" s="191" t="str">
        <f>'RINCIAN PROG TAHUNAN'!V43</f>
        <v/>
      </c>
      <c r="BF45" s="191" t="str">
        <f t="shared" si="4"/>
        <v/>
      </c>
      <c r="BG45" s="191" t="str">
        <f t="shared" si="5"/>
        <v/>
      </c>
      <c r="BI45" s="191" t="str">
        <f>'RINCIAN PROG TAHUNAN'!Y43</f>
        <v/>
      </c>
      <c r="BJ45" s="192" t="str">
        <f>'RINCIAN PROG TAHUNAN'!Z43</f>
        <v/>
      </c>
      <c r="BK45" s="192" t="str">
        <f>'RINCIAN PROG TAHUNAN'!AA43</f>
        <v/>
      </c>
      <c r="BL45" s="191" t="str">
        <f>'RINCIAN PROG TAHUNAN'!AB43</f>
        <v/>
      </c>
      <c r="BM45" s="192" t="str">
        <f>'RINCIAN PROG TAHUNAN'!AC43</f>
        <v/>
      </c>
      <c r="BN45" s="191" t="str">
        <f>'RINCIAN PROG TAHUNAN'!AD43</f>
        <v/>
      </c>
      <c r="BO45" s="191" t="str">
        <f t="shared" si="21"/>
        <v/>
      </c>
      <c r="BP45" s="192" t="str">
        <f t="shared" si="22"/>
        <v/>
      </c>
      <c r="BQ45" s="192" t="str">
        <f t="shared" si="23"/>
        <v/>
      </c>
      <c r="BR45" s="191" t="str">
        <f t="shared" si="24"/>
        <v/>
      </c>
      <c r="BS45" s="192" t="str">
        <f t="shared" si="25"/>
        <v/>
      </c>
      <c r="BT45" s="191" t="str">
        <f t="shared" si="26"/>
        <v/>
      </c>
      <c r="BU45" s="191" t="str">
        <f t="shared" si="27"/>
        <v/>
      </c>
      <c r="BV45" s="191" t="str">
        <f t="shared" si="28"/>
        <v/>
      </c>
      <c r="BW45" s="192" t="str">
        <f t="shared" si="29"/>
        <v/>
      </c>
      <c r="BX45" s="191" t="str">
        <f t="shared" si="30"/>
        <v/>
      </c>
      <c r="BY45" s="192" t="str">
        <f t="shared" si="31"/>
        <v/>
      </c>
      <c r="BZ45" s="191" t="str">
        <f t="shared" si="32"/>
        <v/>
      </c>
      <c r="CA45" s="197"/>
      <c r="CB45" s="197"/>
      <c r="CC45" s="197"/>
      <c r="CD45" s="197"/>
      <c r="CE45" s="197"/>
      <c r="CF45" s="197"/>
      <c r="CG45" s="197"/>
      <c r="CH45" s="197"/>
      <c r="CI45" s="197"/>
      <c r="CJ45" s="197"/>
      <c r="CK45" s="197"/>
      <c r="CL45" s="197"/>
      <c r="CM45" s="197"/>
      <c r="CN45" s="197"/>
    </row>
    <row r="46" spans="2:92" x14ac:dyDescent="0.2">
      <c r="AY46" s="191">
        <f>'RINCIAN PROG TAHUNAN'!Q31</f>
        <v>16</v>
      </c>
      <c r="AZ46" s="191">
        <f>'RINCIAN PROG TAHUNAN'!R31</f>
        <v>0</v>
      </c>
      <c r="BA46" s="192">
        <f>'RINCIAN PROG TAHUNAN'!S31</f>
        <v>0</v>
      </c>
      <c r="BB46" s="191">
        <f>'RINCIAN PROG TAHUNAN'!T31</f>
        <v>0</v>
      </c>
      <c r="BC46" s="192">
        <f>'RINCIAN PROG TAHUNAN'!U31</f>
        <v>0</v>
      </c>
      <c r="BI46" s="191">
        <f>'RINCIAN PROG TAHUNAN'!Y31</f>
        <v>16</v>
      </c>
      <c r="BJ46" s="192">
        <f>'RINCIAN PROG TAHUNAN'!Z31</f>
        <v>0</v>
      </c>
      <c r="BK46" s="192">
        <f>'RINCIAN PROG TAHUNAN'!AA31</f>
        <v>0</v>
      </c>
      <c r="BL46" s="191">
        <f>'RINCIAN PROG TAHUNAN'!AB31</f>
        <v>0</v>
      </c>
      <c r="BM46" s="192">
        <f>'RINCIAN PROG TAHUNAN'!AC31</f>
        <v>0</v>
      </c>
      <c r="BN46" s="191"/>
      <c r="BO46" s="191"/>
      <c r="BP46" s="192"/>
      <c r="BQ46" s="192"/>
      <c r="BR46" s="191"/>
      <c r="BS46" s="192"/>
      <c r="BT46" s="191"/>
      <c r="BU46" s="191"/>
      <c r="BV46" s="191"/>
      <c r="BW46" s="192"/>
      <c r="BX46" s="191"/>
      <c r="BY46" s="192"/>
      <c r="BZ46" s="191"/>
      <c r="CA46" s="197"/>
      <c r="CB46" s="197"/>
      <c r="CC46" s="197"/>
      <c r="CD46" s="197"/>
      <c r="CE46" s="197"/>
      <c r="CF46" s="197"/>
      <c r="CG46" s="197"/>
      <c r="CH46" s="197"/>
      <c r="CI46" s="197"/>
      <c r="CJ46" s="197"/>
      <c r="CK46" s="197"/>
      <c r="CL46" s="197"/>
      <c r="CM46" s="197"/>
      <c r="CN46" s="197"/>
    </row>
    <row r="47" spans="2:92" x14ac:dyDescent="0.2">
      <c r="AY47" s="191" t="str">
        <f>'RINCIAN PROG TAHUNAN'!Q32</f>
        <v/>
      </c>
      <c r="AZ47" s="191" t="str">
        <f>'RINCIAN PROG TAHUNAN'!R32</f>
        <v/>
      </c>
      <c r="BA47" s="192" t="str">
        <f>'RINCIAN PROG TAHUNAN'!S32</f>
        <v/>
      </c>
      <c r="BB47" s="191" t="str">
        <f>'RINCIAN PROG TAHUNAN'!T32</f>
        <v/>
      </c>
      <c r="BC47" s="192" t="str">
        <f>'RINCIAN PROG TAHUNAN'!U32</f>
        <v/>
      </c>
      <c r="BI47" s="191">
        <f>'RINCIAN PROG TAHUNAN'!Y32</f>
        <v>17</v>
      </c>
      <c r="BJ47" s="192">
        <f>'RINCIAN PROG TAHUNAN'!Z32</f>
        <v>0</v>
      </c>
      <c r="BK47" s="192">
        <f>'RINCIAN PROG TAHUNAN'!AA32</f>
        <v>0</v>
      </c>
      <c r="BL47" s="191">
        <f>'RINCIAN PROG TAHUNAN'!AB32</f>
        <v>0</v>
      </c>
      <c r="BM47" s="192">
        <f>'RINCIAN PROG TAHUNAN'!AC32</f>
        <v>0</v>
      </c>
      <c r="BN47" s="191"/>
      <c r="BO47" s="191"/>
      <c r="BP47" s="192"/>
      <c r="BQ47" s="192"/>
      <c r="BR47" s="191"/>
      <c r="BS47" s="192"/>
      <c r="BT47" s="191"/>
      <c r="BU47" s="191"/>
      <c r="BV47" s="191"/>
      <c r="BW47" s="192"/>
      <c r="BX47" s="191"/>
      <c r="BY47" s="192"/>
      <c r="BZ47" s="191"/>
      <c r="CA47" s="197"/>
      <c r="CB47" s="197"/>
      <c r="CC47" s="197"/>
      <c r="CD47" s="197"/>
      <c r="CE47" s="197"/>
      <c r="CF47" s="197"/>
      <c r="CG47" s="197"/>
      <c r="CH47" s="197"/>
      <c r="CI47" s="197"/>
      <c r="CJ47" s="197"/>
      <c r="CK47" s="197"/>
      <c r="CL47" s="197"/>
      <c r="CM47" s="197"/>
      <c r="CN47" s="197"/>
    </row>
    <row r="48" spans="2:92" x14ac:dyDescent="0.2">
      <c r="C48" t="str">
        <f>IF('DATA AWAL'!$D$13="","","Mengetahui,")</f>
        <v>Mengetahui,</v>
      </c>
      <c r="I48" s="200" t="str">
        <f>IF('DATA AWAL'!$D$11="","",'DATA AWAL'!$D$11&amp;", "&amp;'DATA AWAL'!$D$12)</f>
        <v>Purwokerto, 17 Juli 2017</v>
      </c>
      <c r="AY48" s="191">
        <f>'RINCIAN PROG TAHUNAN'!Q33</f>
        <v>18</v>
      </c>
      <c r="AZ48" s="191">
        <f>'RINCIAN PROG TAHUNAN'!R33</f>
        <v>0</v>
      </c>
      <c r="BA48" s="192">
        <f>'RINCIAN PROG TAHUNAN'!S33</f>
        <v>0</v>
      </c>
      <c r="BB48" s="191">
        <f>'RINCIAN PROG TAHUNAN'!T33</f>
        <v>0</v>
      </c>
      <c r="BC48" s="192">
        <f>'RINCIAN PROG TAHUNAN'!U33</f>
        <v>0</v>
      </c>
      <c r="BI48" s="191">
        <f>'RINCIAN PROG TAHUNAN'!Y33</f>
        <v>18</v>
      </c>
      <c r="BJ48" s="192">
        <f>'RINCIAN PROG TAHUNAN'!Z33</f>
        <v>0</v>
      </c>
      <c r="BK48" s="192">
        <f>'RINCIAN PROG TAHUNAN'!AA33</f>
        <v>0</v>
      </c>
      <c r="BL48" s="191">
        <f>'RINCIAN PROG TAHUNAN'!AB33</f>
        <v>0</v>
      </c>
      <c r="BM48" s="192">
        <f>'RINCIAN PROG TAHUNAN'!AC33</f>
        <v>0</v>
      </c>
      <c r="BN48" s="197"/>
      <c r="BO48" s="191" t="str">
        <f t="shared" ref="BO48:BO60" si="33">IF(AV48="","",VLOOKUP($AV48,$AY$18:$BC$60,2,FALSE))</f>
        <v/>
      </c>
      <c r="BP48" s="192" t="str">
        <f t="shared" ref="BP48:BP60" si="34">IF(AV48="","",VLOOKUP($AV48,$AY$18:$BC$60,3,FALSE))</f>
        <v/>
      </c>
      <c r="BQ48" s="191" t="str">
        <f t="shared" ref="BQ48:BQ60" si="35">IF(AV48="","",VLOOKUP($AV48,$AY$18:$BC$60,4,FALSE))</f>
        <v/>
      </c>
      <c r="BR48" s="191" t="str">
        <f t="shared" ref="BR48:BR60" si="36">IF(AV48="","",VLOOKUP($AV48,$AY$18:$BC$60,5,FALSE))</f>
        <v/>
      </c>
      <c r="BS48" s="191"/>
      <c r="BT48" s="191"/>
      <c r="BU48" s="191"/>
      <c r="BV48" s="191"/>
      <c r="BW48" s="191"/>
      <c r="BX48" s="191"/>
      <c r="BY48" s="191"/>
      <c r="BZ48" s="191"/>
      <c r="CA48" s="197"/>
      <c r="CB48" s="197"/>
      <c r="CC48" s="197"/>
      <c r="CD48" s="197"/>
      <c r="CE48" s="197"/>
      <c r="CF48" s="197"/>
      <c r="CG48" s="197"/>
      <c r="CH48" s="197"/>
      <c r="CI48" s="197"/>
      <c r="CJ48" s="197"/>
      <c r="CK48" s="197"/>
      <c r="CL48" s="197"/>
      <c r="CM48" s="197"/>
      <c r="CN48" s="197"/>
    </row>
    <row r="49" spans="3:92" ht="25.5" customHeight="1" x14ac:dyDescent="0.2">
      <c r="C49" s="440" t="str">
        <f>IF('DATA AWAL'!$D$13="","",'DATA AWAL'!$B$13&amp;" "&amp;'DATA AWAL'!$D$4&amp;" ,")</f>
        <v>KEPALA SEKOLAH SMAN 2 PURWOKERTO ,</v>
      </c>
      <c r="D49" s="440"/>
      <c r="E49" s="440"/>
      <c r="I49" s="440" t="str">
        <f>IF('DATA AWAL'!$B$5="","",'DATA AWAL'!$B$5&amp;" "&amp;'DATA AWAL'!$B$7&amp;" "&amp;'DATA AWAL'!$D$7&amp;",")</f>
        <v>GURU MATA PELAJARAN Antropologi,</v>
      </c>
      <c r="J49" s="440"/>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Y49" s="191" t="str">
        <f>'RINCIAN PROG TAHUNAN'!Q34</f>
        <v/>
      </c>
      <c r="AZ49" s="191" t="str">
        <f>'RINCIAN PROG TAHUNAN'!R34</f>
        <v/>
      </c>
      <c r="BA49" s="192" t="str">
        <f>'RINCIAN PROG TAHUNAN'!S34</f>
        <v/>
      </c>
      <c r="BB49" s="191" t="str">
        <f>'RINCIAN PROG TAHUNAN'!T34</f>
        <v/>
      </c>
      <c r="BC49" s="192" t="str">
        <f>'RINCIAN PROG TAHUNAN'!U34</f>
        <v/>
      </c>
      <c r="BI49" s="191" t="str">
        <f>'RINCIAN PROG TAHUNAN'!Y34</f>
        <v/>
      </c>
      <c r="BJ49" s="192" t="str">
        <f>'RINCIAN PROG TAHUNAN'!Z34</f>
        <v/>
      </c>
      <c r="BK49" s="192" t="str">
        <f>'RINCIAN PROG TAHUNAN'!AA34</f>
        <v/>
      </c>
      <c r="BL49" s="191" t="str">
        <f>'RINCIAN PROG TAHUNAN'!AB34</f>
        <v/>
      </c>
      <c r="BM49" s="192" t="str">
        <f>'RINCIAN PROG TAHUNAN'!AC34</f>
        <v/>
      </c>
      <c r="BN49" s="197"/>
      <c r="BO49" s="191" t="str">
        <f t="shared" si="33"/>
        <v/>
      </c>
      <c r="BP49" s="192" t="str">
        <f t="shared" si="34"/>
        <v/>
      </c>
      <c r="BQ49" s="191" t="str">
        <f t="shared" si="35"/>
        <v/>
      </c>
      <c r="BR49" s="191" t="str">
        <f t="shared" si="36"/>
        <v/>
      </c>
      <c r="BS49" s="191"/>
      <c r="BT49" s="191"/>
      <c r="BU49" s="191"/>
      <c r="BV49" s="191"/>
      <c r="BW49" s="191"/>
      <c r="BX49" s="191"/>
      <c r="BY49" s="191"/>
      <c r="BZ49" s="191"/>
      <c r="CA49" s="197"/>
      <c r="CB49" s="197"/>
      <c r="CC49" s="197"/>
      <c r="CD49" s="197"/>
      <c r="CE49" s="197"/>
      <c r="CF49" s="197"/>
      <c r="CG49" s="197"/>
      <c r="CH49" s="197"/>
      <c r="CI49" s="197"/>
      <c r="CJ49" s="197"/>
      <c r="CK49" s="197"/>
      <c r="CL49" s="197"/>
      <c r="CM49" s="197"/>
      <c r="CN49" s="197"/>
    </row>
    <row r="50" spans="3:92" x14ac:dyDescent="0.2">
      <c r="AY50" s="191" t="str">
        <f>'RINCIAN PROG TAHUNAN'!Q35</f>
        <v/>
      </c>
      <c r="AZ50" s="191" t="str">
        <f>'RINCIAN PROG TAHUNAN'!R35</f>
        <v/>
      </c>
      <c r="BA50" s="192" t="str">
        <f>'RINCIAN PROG TAHUNAN'!S35</f>
        <v/>
      </c>
      <c r="BB50" s="191" t="str">
        <f>'RINCIAN PROG TAHUNAN'!T35</f>
        <v/>
      </c>
      <c r="BC50" s="192" t="str">
        <f>'RINCIAN PROG TAHUNAN'!U35</f>
        <v/>
      </c>
      <c r="BI50" s="191" t="str">
        <f>'RINCIAN PROG TAHUNAN'!Y35</f>
        <v/>
      </c>
      <c r="BJ50" s="192" t="str">
        <f>'RINCIAN PROG TAHUNAN'!Z35</f>
        <v/>
      </c>
      <c r="BK50" s="192" t="str">
        <f>'RINCIAN PROG TAHUNAN'!AA35</f>
        <v/>
      </c>
      <c r="BL50" s="191" t="str">
        <f>'RINCIAN PROG TAHUNAN'!AB35</f>
        <v/>
      </c>
      <c r="BM50" s="192" t="str">
        <f>'RINCIAN PROG TAHUNAN'!AC35</f>
        <v/>
      </c>
      <c r="BN50" s="197"/>
      <c r="BO50" s="191" t="str">
        <f t="shared" si="33"/>
        <v/>
      </c>
      <c r="BP50" s="192" t="str">
        <f t="shared" si="34"/>
        <v/>
      </c>
      <c r="BQ50" s="191" t="str">
        <f t="shared" si="35"/>
        <v/>
      </c>
      <c r="BR50" s="191" t="str">
        <f t="shared" si="36"/>
        <v/>
      </c>
      <c r="BS50" s="191"/>
      <c r="BT50" s="191"/>
      <c r="BU50" s="191"/>
      <c r="BV50" s="191"/>
      <c r="BW50" s="191"/>
      <c r="BX50" s="191"/>
      <c r="BY50" s="191"/>
      <c r="BZ50" s="191"/>
      <c r="CA50" s="197"/>
      <c r="CB50" s="197"/>
      <c r="CC50" s="197"/>
      <c r="CD50" s="197"/>
      <c r="CE50" s="197"/>
      <c r="CF50" s="197"/>
      <c r="CG50" s="197"/>
      <c r="CH50" s="197"/>
      <c r="CI50" s="197"/>
      <c r="CJ50" s="197"/>
      <c r="CK50" s="197"/>
      <c r="CL50" s="197"/>
      <c r="CM50" s="197"/>
      <c r="CN50" s="197"/>
    </row>
    <row r="51" spans="3:92" x14ac:dyDescent="0.2">
      <c r="AY51" s="191" t="str">
        <f>'RINCIAN PROG TAHUNAN'!Q36</f>
        <v/>
      </c>
      <c r="AZ51" s="191" t="str">
        <f>'RINCIAN PROG TAHUNAN'!R36</f>
        <v/>
      </c>
      <c r="BA51" s="192" t="str">
        <f>'RINCIAN PROG TAHUNAN'!S36</f>
        <v/>
      </c>
      <c r="BB51" s="191" t="str">
        <f>'RINCIAN PROG TAHUNAN'!T36</f>
        <v/>
      </c>
      <c r="BC51" s="192" t="str">
        <f>'RINCIAN PROG TAHUNAN'!U36</f>
        <v/>
      </c>
      <c r="BI51" s="191" t="str">
        <f>'RINCIAN PROG TAHUNAN'!Y36</f>
        <v/>
      </c>
      <c r="BJ51" s="192" t="str">
        <f>'RINCIAN PROG TAHUNAN'!Z36</f>
        <v/>
      </c>
      <c r="BK51" s="192" t="str">
        <f>'RINCIAN PROG TAHUNAN'!AA36</f>
        <v/>
      </c>
      <c r="BL51" s="191" t="str">
        <f>'RINCIAN PROG TAHUNAN'!AB36</f>
        <v/>
      </c>
      <c r="BM51" s="192" t="str">
        <f>'RINCIAN PROG TAHUNAN'!AC36</f>
        <v/>
      </c>
      <c r="BN51" s="197"/>
      <c r="BO51" s="191" t="str">
        <f t="shared" si="33"/>
        <v/>
      </c>
      <c r="BP51" s="192" t="str">
        <f t="shared" si="34"/>
        <v/>
      </c>
      <c r="BQ51" s="191" t="str">
        <f t="shared" si="35"/>
        <v/>
      </c>
      <c r="BR51" s="191" t="str">
        <f t="shared" si="36"/>
        <v/>
      </c>
      <c r="BS51" s="191"/>
      <c r="BT51" s="191"/>
      <c r="BU51" s="191"/>
      <c r="BV51" s="191"/>
      <c r="BW51" s="191"/>
      <c r="BX51" s="191"/>
      <c r="BY51" s="191"/>
      <c r="BZ51" s="191"/>
      <c r="CA51" s="197"/>
      <c r="CB51" s="197"/>
      <c r="CC51" s="197"/>
      <c r="CD51" s="197"/>
      <c r="CE51" s="197"/>
      <c r="CF51" s="197"/>
      <c r="CG51" s="197"/>
      <c r="CH51" s="197"/>
      <c r="CI51" s="197"/>
      <c r="CJ51" s="197"/>
      <c r="CK51" s="197"/>
      <c r="CL51" s="197"/>
      <c r="CM51" s="197"/>
      <c r="CN51" s="197"/>
    </row>
    <row r="52" spans="3:92" x14ac:dyDescent="0.2">
      <c r="AY52" s="191" t="str">
        <f>'RINCIAN PROG TAHUNAN'!Q37</f>
        <v/>
      </c>
      <c r="AZ52" s="191" t="str">
        <f>'RINCIAN PROG TAHUNAN'!R37</f>
        <v/>
      </c>
      <c r="BA52" s="192" t="str">
        <f>'RINCIAN PROG TAHUNAN'!S37</f>
        <v/>
      </c>
      <c r="BB52" s="191" t="str">
        <f>'RINCIAN PROG TAHUNAN'!T37</f>
        <v/>
      </c>
      <c r="BC52" s="192" t="str">
        <f>'RINCIAN PROG TAHUNAN'!U37</f>
        <v/>
      </c>
      <c r="BI52" s="191" t="str">
        <f>'RINCIAN PROG TAHUNAN'!Y37</f>
        <v/>
      </c>
      <c r="BJ52" s="192" t="str">
        <f>'RINCIAN PROG TAHUNAN'!Z37</f>
        <v/>
      </c>
      <c r="BK52" s="192" t="str">
        <f>'RINCIAN PROG TAHUNAN'!AA37</f>
        <v/>
      </c>
      <c r="BL52" s="191" t="str">
        <f>'RINCIAN PROG TAHUNAN'!AB37</f>
        <v/>
      </c>
      <c r="BM52" s="192" t="str">
        <f>'RINCIAN PROG TAHUNAN'!AC37</f>
        <v/>
      </c>
      <c r="BN52" s="197"/>
      <c r="BO52" s="191" t="str">
        <f t="shared" si="33"/>
        <v/>
      </c>
      <c r="BP52" s="192" t="str">
        <f t="shared" si="34"/>
        <v/>
      </c>
      <c r="BQ52" s="191" t="str">
        <f t="shared" si="35"/>
        <v/>
      </c>
      <c r="BR52" s="191" t="str">
        <f t="shared" si="36"/>
        <v/>
      </c>
      <c r="BS52" s="191"/>
      <c r="BT52" s="191"/>
      <c r="BU52" s="191"/>
      <c r="BV52" s="191"/>
      <c r="BW52" s="191"/>
      <c r="BX52" s="191"/>
      <c r="BY52" s="191"/>
      <c r="BZ52" s="191"/>
      <c r="CA52" s="197"/>
      <c r="CB52" s="197"/>
      <c r="CC52" s="197"/>
      <c r="CD52" s="197"/>
      <c r="CE52" s="197"/>
      <c r="CF52" s="197"/>
      <c r="CG52" s="197"/>
      <c r="CH52" s="197"/>
      <c r="CI52" s="197"/>
      <c r="CJ52" s="197"/>
      <c r="CK52" s="197"/>
      <c r="CL52" s="197"/>
      <c r="CM52" s="197"/>
      <c r="CN52" s="197"/>
    </row>
    <row r="53" spans="3:92" x14ac:dyDescent="0.2">
      <c r="C53" t="str">
        <f>IF('DATA AWAL'!$D$13="","",'DATA AWAL'!$D$13)</f>
        <v>Drs. H. TOHAR, M.Si</v>
      </c>
      <c r="I53" t="str">
        <f>IF('DATA AWAL'!$D$5="","",'DATA AWAL'!$D$5)</f>
        <v>LANGGENG HADI P.</v>
      </c>
      <c r="AY53" s="191" t="str">
        <f>'RINCIAN PROG TAHUNAN'!Q38</f>
        <v/>
      </c>
      <c r="AZ53" s="191" t="str">
        <f>'RINCIAN PROG TAHUNAN'!R38</f>
        <v/>
      </c>
      <c r="BA53" s="192" t="str">
        <f>'RINCIAN PROG TAHUNAN'!S38</f>
        <v/>
      </c>
      <c r="BB53" s="191" t="str">
        <f>'RINCIAN PROG TAHUNAN'!T38</f>
        <v/>
      </c>
      <c r="BC53" s="192" t="str">
        <f>'RINCIAN PROG TAHUNAN'!U38</f>
        <v/>
      </c>
      <c r="BI53" s="191" t="str">
        <f>'RINCIAN PROG TAHUNAN'!Y38</f>
        <v/>
      </c>
      <c r="BJ53" s="192" t="str">
        <f>'RINCIAN PROG TAHUNAN'!Z38</f>
        <v/>
      </c>
      <c r="BK53" s="192" t="str">
        <f>'RINCIAN PROG TAHUNAN'!AA38</f>
        <v/>
      </c>
      <c r="BL53" s="191" t="str">
        <f>'RINCIAN PROG TAHUNAN'!AB38</f>
        <v/>
      </c>
      <c r="BM53" s="192" t="str">
        <f>'RINCIAN PROG TAHUNAN'!AC38</f>
        <v/>
      </c>
      <c r="BN53" s="197"/>
      <c r="BO53" s="191" t="str">
        <f t="shared" si="33"/>
        <v/>
      </c>
      <c r="BP53" s="192" t="str">
        <f t="shared" si="34"/>
        <v/>
      </c>
      <c r="BQ53" s="191" t="str">
        <f t="shared" si="35"/>
        <v/>
      </c>
      <c r="BR53" s="191" t="str">
        <f t="shared" si="36"/>
        <v/>
      </c>
      <c r="BS53" s="191"/>
      <c r="BT53" s="191"/>
      <c r="BU53" s="191"/>
      <c r="BV53" s="191"/>
      <c r="BW53" s="191"/>
      <c r="BX53" s="191"/>
      <c r="BY53" s="191"/>
      <c r="BZ53" s="191"/>
      <c r="CA53" s="197"/>
      <c r="CB53" s="197"/>
      <c r="CC53" s="197"/>
      <c r="CD53" s="197"/>
      <c r="CE53" s="197"/>
      <c r="CF53" s="197"/>
      <c r="CG53" s="197"/>
      <c r="CH53" s="197"/>
      <c r="CI53" s="197"/>
      <c r="CJ53" s="197"/>
      <c r="CK53" s="197"/>
      <c r="CL53" s="197"/>
      <c r="CM53" s="197"/>
      <c r="CN53" s="197"/>
    </row>
    <row r="54" spans="3:92" x14ac:dyDescent="0.2">
      <c r="C54" t="str">
        <f>IF('DATA AWAL'!$D$14="","",'DATA AWAL'!$B$14&amp;". "&amp;'DATA AWAL'!$D$14)</f>
        <v>NIP. 196307101994121002</v>
      </c>
      <c r="I54" t="str">
        <f>IF('DATA AWAL'!$D$6="","",'DATA AWAL'!$B$6&amp;". "&amp;'DATA AWAL'!$D$6)</f>
        <v>NIP. 196906281992031006</v>
      </c>
      <c r="AY54" s="191" t="str">
        <f>'RINCIAN PROG TAHUNAN'!Q39</f>
        <v/>
      </c>
      <c r="AZ54" s="191" t="str">
        <f>'RINCIAN PROG TAHUNAN'!R39</f>
        <v/>
      </c>
      <c r="BA54" s="192" t="str">
        <f>'RINCIAN PROG TAHUNAN'!S39</f>
        <v/>
      </c>
      <c r="BB54" s="191" t="str">
        <f>'RINCIAN PROG TAHUNAN'!T39</f>
        <v/>
      </c>
      <c r="BC54" s="192" t="str">
        <f>'RINCIAN PROG TAHUNAN'!U39</f>
        <v/>
      </c>
      <c r="BI54" s="191" t="str">
        <f>'RINCIAN PROG TAHUNAN'!Y39</f>
        <v/>
      </c>
      <c r="BJ54" s="192" t="str">
        <f>'RINCIAN PROG TAHUNAN'!Z39</f>
        <v/>
      </c>
      <c r="BK54" s="192" t="str">
        <f>'RINCIAN PROG TAHUNAN'!AA39</f>
        <v/>
      </c>
      <c r="BL54" s="191" t="str">
        <f>'RINCIAN PROG TAHUNAN'!AB39</f>
        <v/>
      </c>
      <c r="BM54" s="192" t="str">
        <f>'RINCIAN PROG TAHUNAN'!AC39</f>
        <v/>
      </c>
      <c r="BN54" s="197"/>
      <c r="BO54" s="191" t="str">
        <f t="shared" si="33"/>
        <v/>
      </c>
      <c r="BP54" s="192" t="str">
        <f t="shared" si="34"/>
        <v/>
      </c>
      <c r="BQ54" s="191" t="str">
        <f t="shared" si="35"/>
        <v/>
      </c>
      <c r="BR54" s="191" t="str">
        <f t="shared" si="36"/>
        <v/>
      </c>
      <c r="BS54" s="191"/>
      <c r="BT54" s="191"/>
      <c r="BU54" s="191"/>
      <c r="BV54" s="191"/>
      <c r="BW54" s="191"/>
      <c r="BX54" s="191"/>
      <c r="BY54" s="191"/>
      <c r="BZ54" s="191"/>
      <c r="CA54" s="197"/>
      <c r="CB54" s="197"/>
      <c r="CC54" s="197"/>
      <c r="CD54" s="197"/>
      <c r="CE54" s="197"/>
      <c r="CF54" s="197"/>
      <c r="CG54" s="197"/>
      <c r="CH54" s="197"/>
      <c r="CI54" s="197"/>
      <c r="CJ54" s="197"/>
      <c r="CK54" s="197"/>
      <c r="CL54" s="197"/>
      <c r="CM54" s="197"/>
      <c r="CN54" s="197"/>
    </row>
    <row r="55" spans="3:92" x14ac:dyDescent="0.2">
      <c r="AY55" s="191" t="str">
        <f>'RINCIAN PROG TAHUNAN'!Q40</f>
        <v/>
      </c>
      <c r="AZ55" s="191" t="str">
        <f>'RINCIAN PROG TAHUNAN'!R40</f>
        <v/>
      </c>
      <c r="BA55" s="192" t="str">
        <f>'RINCIAN PROG TAHUNAN'!S40</f>
        <v/>
      </c>
      <c r="BB55" s="191" t="str">
        <f>'RINCIAN PROG TAHUNAN'!T40</f>
        <v/>
      </c>
      <c r="BC55" s="192" t="str">
        <f>'RINCIAN PROG TAHUNAN'!U40</f>
        <v/>
      </c>
      <c r="BI55" s="191" t="str">
        <f>'RINCIAN PROG TAHUNAN'!Y40</f>
        <v/>
      </c>
      <c r="BJ55" s="192" t="str">
        <f>'RINCIAN PROG TAHUNAN'!Z40</f>
        <v/>
      </c>
      <c r="BK55" s="192" t="str">
        <f>'RINCIAN PROG TAHUNAN'!AA40</f>
        <v/>
      </c>
      <c r="BL55" s="191" t="str">
        <f>'RINCIAN PROG TAHUNAN'!AB40</f>
        <v/>
      </c>
      <c r="BM55" s="192" t="str">
        <f>'RINCIAN PROG TAHUNAN'!AC40</f>
        <v/>
      </c>
      <c r="BN55" s="197"/>
      <c r="BO55" s="191" t="str">
        <f t="shared" si="33"/>
        <v/>
      </c>
      <c r="BP55" s="192" t="str">
        <f t="shared" si="34"/>
        <v/>
      </c>
      <c r="BQ55" s="191" t="str">
        <f t="shared" si="35"/>
        <v/>
      </c>
      <c r="BR55" s="191" t="str">
        <f t="shared" si="36"/>
        <v/>
      </c>
      <c r="BS55" s="191"/>
      <c r="BT55" s="191"/>
      <c r="BU55" s="191"/>
      <c r="BV55" s="191"/>
      <c r="BW55" s="191"/>
      <c r="BX55" s="191"/>
      <c r="BY55" s="191"/>
      <c r="BZ55" s="191"/>
      <c r="CA55" s="197"/>
      <c r="CB55" s="197"/>
      <c r="CC55" s="197"/>
      <c r="CD55" s="197"/>
      <c r="CE55" s="197"/>
      <c r="CF55" s="197"/>
      <c r="CG55" s="197"/>
      <c r="CH55" s="197"/>
      <c r="CI55" s="197"/>
      <c r="CJ55" s="197"/>
      <c r="CK55" s="197"/>
      <c r="CL55" s="197"/>
      <c r="CM55" s="197"/>
      <c r="CN55" s="197"/>
    </row>
    <row r="56" spans="3:92" x14ac:dyDescent="0.2">
      <c r="AY56" s="191" t="str">
        <f>'RINCIAN PROG TAHUNAN'!Q41</f>
        <v/>
      </c>
      <c r="AZ56" s="191" t="str">
        <f>'RINCIAN PROG TAHUNAN'!R41</f>
        <v/>
      </c>
      <c r="BA56" s="192" t="str">
        <f>'RINCIAN PROG TAHUNAN'!S41</f>
        <v/>
      </c>
      <c r="BB56" s="191" t="str">
        <f>'RINCIAN PROG TAHUNAN'!T41</f>
        <v/>
      </c>
      <c r="BC56" s="192" t="str">
        <f>'RINCIAN PROG TAHUNAN'!U41</f>
        <v/>
      </c>
      <c r="BI56" s="191" t="str">
        <f>'RINCIAN PROG TAHUNAN'!Y41</f>
        <v/>
      </c>
      <c r="BJ56" s="192" t="str">
        <f>'RINCIAN PROG TAHUNAN'!Z41</f>
        <v/>
      </c>
      <c r="BK56" s="192" t="str">
        <f>'RINCIAN PROG TAHUNAN'!AA41</f>
        <v/>
      </c>
      <c r="BL56" s="191" t="str">
        <f>'RINCIAN PROG TAHUNAN'!AB41</f>
        <v/>
      </c>
      <c r="BM56" s="192" t="str">
        <f>'RINCIAN PROG TAHUNAN'!AC41</f>
        <v/>
      </c>
      <c r="BN56" s="197"/>
      <c r="BO56" s="191" t="str">
        <f t="shared" si="33"/>
        <v/>
      </c>
      <c r="BP56" s="192" t="str">
        <f t="shared" si="34"/>
        <v/>
      </c>
      <c r="BQ56" s="191" t="str">
        <f t="shared" si="35"/>
        <v/>
      </c>
      <c r="BR56" s="191" t="str">
        <f t="shared" si="36"/>
        <v/>
      </c>
      <c r="BS56" s="191"/>
      <c r="BT56" s="191"/>
      <c r="BU56" s="191"/>
      <c r="BV56" s="191"/>
      <c r="BW56" s="191"/>
      <c r="BX56" s="191"/>
      <c r="BY56" s="191"/>
      <c r="BZ56" s="191"/>
      <c r="CA56" s="197"/>
      <c r="CB56" s="197"/>
      <c r="CC56" s="197"/>
      <c r="CD56" s="197"/>
      <c r="CE56" s="197"/>
      <c r="CF56" s="197"/>
      <c r="CG56" s="197"/>
      <c r="CH56" s="197"/>
      <c r="CI56" s="197"/>
      <c r="CJ56" s="197"/>
      <c r="CK56" s="197"/>
      <c r="CL56" s="197"/>
      <c r="CM56" s="197"/>
      <c r="CN56" s="197"/>
    </row>
    <row r="57" spans="3:92" x14ac:dyDescent="0.2">
      <c r="AY57" s="191" t="str">
        <f>'RINCIAN PROG TAHUNAN'!Q42</f>
        <v/>
      </c>
      <c r="AZ57" s="191" t="str">
        <f>'RINCIAN PROG TAHUNAN'!R42</f>
        <v/>
      </c>
      <c r="BA57" s="192" t="str">
        <f>'RINCIAN PROG TAHUNAN'!S42</f>
        <v/>
      </c>
      <c r="BB57" s="191" t="str">
        <f>'RINCIAN PROG TAHUNAN'!T42</f>
        <v/>
      </c>
      <c r="BC57" s="192" t="str">
        <f>'RINCIAN PROG TAHUNAN'!U42</f>
        <v/>
      </c>
      <c r="BI57" s="191" t="str">
        <f>'RINCIAN PROG TAHUNAN'!Y42</f>
        <v/>
      </c>
      <c r="BJ57" s="192" t="str">
        <f>'RINCIAN PROG TAHUNAN'!Z42</f>
        <v/>
      </c>
      <c r="BK57" s="192" t="str">
        <f>'RINCIAN PROG TAHUNAN'!AA42</f>
        <v/>
      </c>
      <c r="BL57" s="191" t="str">
        <f>'RINCIAN PROG TAHUNAN'!AB42</f>
        <v/>
      </c>
      <c r="BM57" s="192" t="str">
        <f>'RINCIAN PROG TAHUNAN'!AC42</f>
        <v/>
      </c>
      <c r="BN57" s="197"/>
      <c r="BO57" s="191" t="str">
        <f t="shared" si="33"/>
        <v/>
      </c>
      <c r="BP57" s="192" t="str">
        <f t="shared" si="34"/>
        <v/>
      </c>
      <c r="BQ57" s="191" t="str">
        <f t="shared" si="35"/>
        <v/>
      </c>
      <c r="BR57" s="191" t="str">
        <f t="shared" si="36"/>
        <v/>
      </c>
      <c r="BS57" s="191"/>
      <c r="BT57" s="191"/>
      <c r="BU57" s="191"/>
      <c r="BV57" s="191"/>
      <c r="BW57" s="191"/>
      <c r="BX57" s="191"/>
      <c r="BY57" s="191"/>
      <c r="BZ57" s="191"/>
      <c r="CA57" s="197"/>
      <c r="CB57" s="197"/>
      <c r="CC57" s="197"/>
      <c r="CD57" s="197"/>
      <c r="CE57" s="197"/>
      <c r="CF57" s="197"/>
      <c r="CG57" s="197"/>
      <c r="CH57" s="197"/>
      <c r="CI57" s="197"/>
      <c r="CJ57" s="197"/>
      <c r="CK57" s="197"/>
      <c r="CL57" s="197"/>
      <c r="CM57" s="197"/>
      <c r="CN57" s="197"/>
    </row>
    <row r="58" spans="3:92" x14ac:dyDescent="0.2">
      <c r="AY58" s="191" t="str">
        <f>'RINCIAN PROG TAHUNAN'!Q43</f>
        <v/>
      </c>
      <c r="AZ58" s="191" t="str">
        <f>'RINCIAN PROG TAHUNAN'!R43</f>
        <v/>
      </c>
      <c r="BA58" s="192" t="str">
        <f>'RINCIAN PROG TAHUNAN'!S43</f>
        <v/>
      </c>
      <c r="BB58" s="191" t="str">
        <f>'RINCIAN PROG TAHUNAN'!T43</f>
        <v/>
      </c>
      <c r="BC58" s="192" t="str">
        <f>'RINCIAN PROG TAHUNAN'!U43</f>
        <v/>
      </c>
      <c r="BI58" s="191" t="str">
        <f>'RINCIAN PROG TAHUNAN'!Y43</f>
        <v/>
      </c>
      <c r="BJ58" s="192" t="str">
        <f>'RINCIAN PROG TAHUNAN'!Z43</f>
        <v/>
      </c>
      <c r="BK58" s="192" t="str">
        <f>'RINCIAN PROG TAHUNAN'!AA43</f>
        <v/>
      </c>
      <c r="BL58" s="191" t="str">
        <f>'RINCIAN PROG TAHUNAN'!AB43</f>
        <v/>
      </c>
      <c r="BM58" s="192" t="str">
        <f>'RINCIAN PROG TAHUNAN'!AC43</f>
        <v/>
      </c>
      <c r="BN58" s="197"/>
      <c r="BO58" s="191" t="str">
        <f t="shared" si="33"/>
        <v/>
      </c>
      <c r="BP58" s="192" t="str">
        <f t="shared" si="34"/>
        <v/>
      </c>
      <c r="BQ58" s="191" t="str">
        <f t="shared" si="35"/>
        <v/>
      </c>
      <c r="BR58" s="191" t="str">
        <f t="shared" si="36"/>
        <v/>
      </c>
      <c r="BS58" s="191"/>
      <c r="BT58" s="191"/>
      <c r="BU58" s="191"/>
      <c r="BV58" s="191"/>
      <c r="BW58" s="191"/>
      <c r="BX58" s="191"/>
      <c r="BY58" s="191"/>
      <c r="BZ58" s="191"/>
      <c r="CA58" s="197"/>
      <c r="CB58" s="197"/>
      <c r="CC58" s="197"/>
      <c r="CD58" s="197"/>
      <c r="CE58" s="197"/>
      <c r="CF58" s="197"/>
      <c r="CG58" s="197"/>
      <c r="CH58" s="197"/>
      <c r="CI58" s="197"/>
      <c r="CJ58" s="197"/>
      <c r="CK58" s="197"/>
      <c r="CL58" s="197"/>
      <c r="CM58" s="197"/>
      <c r="CN58" s="197"/>
    </row>
    <row r="59" spans="3:92" x14ac:dyDescent="0.2">
      <c r="AY59" s="191" t="str">
        <f>'RINCIAN PROG TAHUNAN'!Q44</f>
        <v/>
      </c>
      <c r="AZ59" s="191" t="str">
        <f>'RINCIAN PROG TAHUNAN'!R44</f>
        <v/>
      </c>
      <c r="BA59" s="192" t="str">
        <f>'RINCIAN PROG TAHUNAN'!S44</f>
        <v/>
      </c>
      <c r="BB59" s="191" t="str">
        <f>'RINCIAN PROG TAHUNAN'!T44</f>
        <v/>
      </c>
      <c r="BC59" s="192" t="str">
        <f>'RINCIAN PROG TAHUNAN'!U44</f>
        <v/>
      </c>
      <c r="BI59" s="191" t="str">
        <f>'RINCIAN PROG TAHUNAN'!Y44</f>
        <v/>
      </c>
      <c r="BJ59" s="192" t="str">
        <f>'RINCIAN PROG TAHUNAN'!Z44</f>
        <v/>
      </c>
      <c r="BK59" s="192" t="str">
        <f>'RINCIAN PROG TAHUNAN'!AA44</f>
        <v/>
      </c>
      <c r="BL59" s="191" t="str">
        <f>'RINCIAN PROG TAHUNAN'!AB44</f>
        <v/>
      </c>
      <c r="BM59" s="192" t="str">
        <f>'RINCIAN PROG TAHUNAN'!AC44</f>
        <v/>
      </c>
      <c r="BN59" s="197"/>
      <c r="BO59" s="191" t="str">
        <f t="shared" si="33"/>
        <v/>
      </c>
      <c r="BP59" s="192" t="str">
        <f t="shared" si="34"/>
        <v/>
      </c>
      <c r="BQ59" s="191" t="str">
        <f t="shared" si="35"/>
        <v/>
      </c>
      <c r="BR59" s="191" t="str">
        <f t="shared" si="36"/>
        <v/>
      </c>
      <c r="BS59" s="191"/>
      <c r="BT59" s="191"/>
      <c r="BU59" s="191"/>
      <c r="BV59" s="191"/>
      <c r="BW59" s="191"/>
      <c r="BX59" s="191"/>
      <c r="BY59" s="191"/>
      <c r="BZ59" s="191"/>
      <c r="CA59" s="197"/>
      <c r="CB59" s="197"/>
      <c r="CC59" s="197"/>
      <c r="CD59" s="197"/>
      <c r="CE59" s="197"/>
      <c r="CF59" s="197"/>
      <c r="CG59" s="197"/>
      <c r="CH59" s="197"/>
      <c r="CI59" s="197"/>
      <c r="CJ59" s="197"/>
      <c r="CK59" s="197"/>
      <c r="CL59" s="197"/>
      <c r="CM59" s="197"/>
      <c r="CN59" s="197"/>
    </row>
    <row r="60" spans="3:92" x14ac:dyDescent="0.2">
      <c r="AY60" s="191" t="str">
        <f>'RINCIAN PROG TAHUNAN'!Q45</f>
        <v/>
      </c>
      <c r="AZ60" s="191" t="str">
        <f>'RINCIAN PROG TAHUNAN'!R45</f>
        <v/>
      </c>
      <c r="BA60" s="192" t="str">
        <f>'RINCIAN PROG TAHUNAN'!S45</f>
        <v/>
      </c>
      <c r="BB60" s="191" t="str">
        <f>'RINCIAN PROG TAHUNAN'!T45</f>
        <v/>
      </c>
      <c r="BC60" s="192" t="str">
        <f>'RINCIAN PROG TAHUNAN'!U45</f>
        <v/>
      </c>
      <c r="BI60" s="191" t="str">
        <f>'RINCIAN PROG TAHUNAN'!Y45</f>
        <v/>
      </c>
      <c r="BJ60" s="192" t="str">
        <f>'RINCIAN PROG TAHUNAN'!Z45</f>
        <v/>
      </c>
      <c r="BK60" s="192" t="str">
        <f>'RINCIAN PROG TAHUNAN'!AA45</f>
        <v/>
      </c>
      <c r="BL60" s="191" t="str">
        <f>'RINCIAN PROG TAHUNAN'!AB45</f>
        <v/>
      </c>
      <c r="BM60" s="192" t="str">
        <f>'RINCIAN PROG TAHUNAN'!AC45</f>
        <v/>
      </c>
      <c r="BN60" s="197"/>
      <c r="BO60" s="191" t="str">
        <f t="shared" si="33"/>
        <v/>
      </c>
      <c r="BP60" s="192" t="str">
        <f t="shared" si="34"/>
        <v/>
      </c>
      <c r="BQ60" s="191" t="str">
        <f t="shared" si="35"/>
        <v/>
      </c>
      <c r="BR60" s="191" t="str">
        <f t="shared" si="36"/>
        <v/>
      </c>
      <c r="BS60" s="191"/>
      <c r="BT60" s="191"/>
      <c r="BU60" s="191"/>
      <c r="BV60" s="191"/>
      <c r="BW60" s="191"/>
      <c r="BX60" s="191"/>
      <c r="BY60" s="191"/>
      <c r="BZ60" s="191"/>
      <c r="CA60" s="197"/>
      <c r="CB60" s="197"/>
      <c r="CC60" s="197"/>
      <c r="CD60" s="197"/>
      <c r="CE60" s="197"/>
      <c r="CF60" s="197"/>
      <c r="CG60" s="197"/>
      <c r="CH60" s="197"/>
      <c r="CI60" s="197"/>
      <c r="CJ60" s="197"/>
      <c r="CK60" s="197"/>
      <c r="CL60" s="197"/>
      <c r="CM60" s="197"/>
      <c r="CN60" s="197"/>
    </row>
    <row r="61" spans="3:92" x14ac:dyDescent="0.2">
      <c r="BN61" s="188"/>
      <c r="BO61" s="188"/>
      <c r="BP61" s="188"/>
    </row>
  </sheetData>
  <mergeCells count="16">
    <mergeCell ref="B2:L2"/>
    <mergeCell ref="B14:B17"/>
    <mergeCell ref="C14:D17"/>
    <mergeCell ref="E14:F17"/>
    <mergeCell ref="G14:G17"/>
    <mergeCell ref="H14:H17"/>
    <mergeCell ref="F11:L11"/>
    <mergeCell ref="F12:L12"/>
    <mergeCell ref="I14:I17"/>
    <mergeCell ref="J14:J17"/>
    <mergeCell ref="L14:L17"/>
    <mergeCell ref="BU15:BZ15"/>
    <mergeCell ref="K14:K17"/>
    <mergeCell ref="BO15:BT15"/>
    <mergeCell ref="C49:E49"/>
    <mergeCell ref="I49:J49"/>
  </mergeCells>
  <conditionalFormatting sqref="H13 E13:F13">
    <cfRule type="expression" dxfId="1" priority="1" stopIfTrue="1">
      <formula>NOT(ISERROR(SEARCH("",$F13)))</formula>
    </cfRule>
    <cfRule type="expression" dxfId="0" priority="2" stopIfTrue="1">
      <formula>NOT(ISERROR(SEARCH("",$D13)))</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CN52"/>
  <sheetViews>
    <sheetView showGridLines="0" showRowColHeaders="0" tabSelected="1" zoomScale="90" zoomScaleNormal="90" workbookViewId="0">
      <selection activeCell="D11" sqref="D11"/>
    </sheetView>
  </sheetViews>
  <sheetFormatPr defaultColWidth="0" defaultRowHeight="12.75" x14ac:dyDescent="0.2"/>
  <cols>
    <col min="1" max="1" width="12.7109375" customWidth="1"/>
    <col min="2" max="3" width="4.85546875" customWidth="1"/>
    <col min="4" max="4" width="31" customWidth="1"/>
    <col min="5" max="5" width="4.85546875" customWidth="1"/>
    <col min="6" max="6" width="31" customWidth="1"/>
    <col min="7" max="10" width="18" customWidth="1"/>
    <col min="11" max="11" width="9.85546875" customWidth="1"/>
    <col min="12" max="12" width="18" customWidth="1"/>
    <col min="13" max="37" width="2.42578125" hidden="1" customWidth="1"/>
    <col min="38" max="38" width="2.42578125" style="244" hidden="1" customWidth="1"/>
    <col min="39" max="39" width="3.28515625" style="188" customWidth="1"/>
    <col min="40" max="47" width="3.28515625" style="188" hidden="1" customWidth="1"/>
    <col min="48" max="50" width="5.140625" style="234" hidden="1" customWidth="1"/>
    <col min="51" max="52" width="4.5703125" style="234" hidden="1" customWidth="1"/>
    <col min="53" max="53" width="4.5703125" style="235" hidden="1" customWidth="1"/>
    <col min="54" max="54" width="4.5703125" style="234" hidden="1" customWidth="1"/>
    <col min="55" max="55" width="4.5703125" style="235" hidden="1" customWidth="1"/>
    <col min="56" max="61" width="4.5703125" style="234" hidden="1" customWidth="1"/>
    <col min="62" max="62" width="4.5703125" style="236" hidden="1" customWidth="1"/>
    <col min="63" max="66" width="4.5703125" style="246" hidden="1" customWidth="1"/>
    <col min="67" max="67" width="7.28515625" style="246" hidden="1" customWidth="1"/>
    <col min="68" max="68" width="6.7109375" style="246" hidden="1" customWidth="1"/>
    <col min="69" max="71" width="6.7109375" style="237" hidden="1" customWidth="1"/>
    <col min="72" max="72" width="4.85546875" style="237" hidden="1" customWidth="1"/>
    <col min="73" max="78" width="5.7109375" style="237" hidden="1" customWidth="1"/>
    <col min="79" max="86" width="9.140625" style="233" hidden="1" customWidth="1"/>
    <col min="87" max="16384" width="9.140625" style="188" hidden="1"/>
  </cols>
  <sheetData>
    <row r="2" spans="2:78" ht="22.5" customHeight="1" x14ac:dyDescent="0.2">
      <c r="B2" s="438" t="s">
        <v>190</v>
      </c>
      <c r="C2" s="438"/>
      <c r="D2" s="438"/>
      <c r="E2" s="438"/>
      <c r="F2" s="438"/>
      <c r="G2" s="438"/>
      <c r="H2" s="438"/>
      <c r="I2" s="438"/>
      <c r="J2" s="438"/>
      <c r="K2" s="438"/>
      <c r="L2" s="438"/>
      <c r="M2" s="210"/>
      <c r="N2" s="210"/>
      <c r="O2" s="210"/>
      <c r="P2" s="210"/>
      <c r="Q2" s="210"/>
      <c r="R2" s="210"/>
      <c r="S2" s="210"/>
      <c r="T2" s="210"/>
      <c r="U2" s="210"/>
      <c r="V2" s="210"/>
      <c r="W2" s="210"/>
      <c r="X2" s="210"/>
      <c r="Y2" s="210"/>
      <c r="Z2" s="210"/>
      <c r="AA2" s="210"/>
      <c r="AB2" s="210"/>
      <c r="AC2" s="210"/>
      <c r="AD2" s="210"/>
      <c r="AE2" s="210"/>
      <c r="AF2" s="210"/>
      <c r="AG2" s="210"/>
      <c r="AH2" s="210"/>
      <c r="AI2" s="210"/>
      <c r="AJ2" s="210"/>
    </row>
    <row r="4" spans="2:78" ht="15" x14ac:dyDescent="0.2">
      <c r="C4" s="245" t="s">
        <v>2</v>
      </c>
      <c r="E4" s="153" t="s">
        <v>7</v>
      </c>
      <c r="F4" s="232" t="str">
        <f>IF('DATA AWAL'!$D$4="","",'DATA AWAL'!$D$4)</f>
        <v>SMAN 2 PURWOKERTO</v>
      </c>
      <c r="G4" s="188"/>
      <c r="H4" s="232"/>
      <c r="I4" s="164"/>
      <c r="J4" s="164"/>
      <c r="K4" s="164"/>
      <c r="L4" s="164"/>
      <c r="M4" s="164"/>
      <c r="N4" s="164"/>
      <c r="O4" s="164"/>
      <c r="P4" s="164"/>
      <c r="Q4" s="164"/>
      <c r="R4" s="164"/>
      <c r="S4" s="164"/>
      <c r="T4" s="164"/>
      <c r="U4" s="164"/>
      <c r="V4" s="164"/>
      <c r="W4" s="164"/>
      <c r="X4" s="164"/>
      <c r="Y4" s="164"/>
      <c r="Z4" s="164"/>
      <c r="AA4" s="164"/>
      <c r="AB4" s="164"/>
    </row>
    <row r="5" spans="2:78" ht="15" x14ac:dyDescent="0.2">
      <c r="C5" s="245" t="s">
        <v>5</v>
      </c>
      <c r="E5" s="153" t="s">
        <v>7</v>
      </c>
      <c r="F5" s="232" t="str">
        <f>IF('DATA AWAL'!$D$5="","",'DATA AWAL'!$D$5)</f>
        <v>LANGGENG HADI P.</v>
      </c>
      <c r="G5" s="188"/>
      <c r="H5" s="232"/>
      <c r="I5" s="164"/>
      <c r="J5" s="164"/>
    </row>
    <row r="6" spans="2:78" ht="15" x14ac:dyDescent="0.2">
      <c r="C6" s="245" t="s">
        <v>6</v>
      </c>
      <c r="E6" s="153" t="s">
        <v>7</v>
      </c>
      <c r="F6" s="232" t="str">
        <f>IF('DATA AWAL'!$D$6="","",'DATA AWAL'!$D$6)</f>
        <v>196906281992031006</v>
      </c>
      <c r="G6" s="188"/>
      <c r="H6" s="232"/>
      <c r="I6" s="164"/>
      <c r="J6" s="164"/>
    </row>
    <row r="7" spans="2:78" ht="15" x14ac:dyDescent="0.2">
      <c r="C7" s="245" t="s">
        <v>3</v>
      </c>
      <c r="E7" s="153" t="s">
        <v>7</v>
      </c>
      <c r="F7" s="232" t="str">
        <f>IF('DATA AWAL'!$D$7="","",'DATA AWAL'!$D$7)</f>
        <v>Antropologi</v>
      </c>
      <c r="G7" s="188"/>
      <c r="H7" s="232"/>
      <c r="I7" s="164"/>
      <c r="J7" s="164"/>
      <c r="K7" s="164"/>
      <c r="L7" s="164"/>
      <c r="M7" s="164"/>
      <c r="N7" s="164"/>
      <c r="O7" s="164"/>
      <c r="P7" s="164"/>
      <c r="Q7" s="164"/>
      <c r="R7" s="164"/>
      <c r="S7" s="164"/>
      <c r="T7" s="164"/>
      <c r="U7" s="164"/>
      <c r="V7" s="164"/>
      <c r="W7" s="164"/>
      <c r="X7" s="164"/>
      <c r="Y7" s="164"/>
      <c r="Z7" s="164"/>
    </row>
    <row r="8" spans="2:78" ht="15" x14ac:dyDescent="0.2">
      <c r="C8" s="245" t="s">
        <v>14</v>
      </c>
      <c r="E8" s="153" t="s">
        <v>7</v>
      </c>
      <c r="F8" s="232" t="str">
        <f>IF('DATA AWAL'!$D$8="","",'DATA AWAL'!$D$8)</f>
        <v>XI</v>
      </c>
      <c r="G8" s="188"/>
      <c r="H8" s="232"/>
      <c r="I8" s="164"/>
      <c r="J8" s="164"/>
    </row>
    <row r="9" spans="2:78" ht="15" x14ac:dyDescent="0.2">
      <c r="C9" s="245" t="s">
        <v>13</v>
      </c>
      <c r="E9" s="153" t="s">
        <v>7</v>
      </c>
      <c r="F9" s="232" t="str">
        <f>IF('DATA AWAL'!$D$9="","",'DATA AWAL'!$D$9)</f>
        <v>BAHASA</v>
      </c>
      <c r="G9" s="188"/>
      <c r="H9" s="232"/>
      <c r="I9" s="164"/>
      <c r="J9" s="164"/>
      <c r="BI9" s="234" t="s">
        <v>55</v>
      </c>
    </row>
    <row r="10" spans="2:78" ht="15" x14ac:dyDescent="0.2">
      <c r="C10" s="245" t="s">
        <v>4</v>
      </c>
      <c r="D10" s="2"/>
      <c r="E10" s="153" t="s">
        <v>7</v>
      </c>
      <c r="F10" s="232" t="str">
        <f>IF('DATA AWAL'!$D$10="","",'DATA AWAL'!$D$10)</f>
        <v>2017-2018</v>
      </c>
      <c r="G10" s="188"/>
      <c r="H10" s="232"/>
      <c r="I10" s="164"/>
      <c r="J10" s="164"/>
    </row>
    <row r="11" spans="2:78" ht="66.75" customHeight="1" x14ac:dyDescent="0.2">
      <c r="C11" s="231" t="s">
        <v>182</v>
      </c>
      <c r="D11" s="2"/>
      <c r="E11" s="282" t="s">
        <v>7</v>
      </c>
      <c r="F11" s="434" t="str">
        <f>'RINCIAN PROG TAHUNAN'!F11</f>
        <v>3. memahami, menerapkan, dan menganalisis pengetahuan faktual, konseptual, prosedural, dan metakognitif berdasarkan rasa ingin tahunya tentang ilmu pengetahuan, teknologi, seni, budaya, dan humaniora dengan wawasan kemanusiaan, kebangsaan, kenegaraan, dan peradaban terkait penyebab fenomena dan kejadian, serta menerapkan pengetahuan prosedural pada bidang kajian yang spesifik sesuai dengan bakat dan minatnya untuk memecahkan masalah</v>
      </c>
      <c r="G11" s="434"/>
      <c r="H11" s="434"/>
      <c r="I11" s="434"/>
      <c r="J11" s="434"/>
      <c r="K11" s="434"/>
      <c r="L11" s="434"/>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row>
    <row r="12" spans="2:78" ht="51" customHeight="1" x14ac:dyDescent="0.2">
      <c r="C12" s="231" t="s">
        <v>182</v>
      </c>
      <c r="D12" s="2"/>
      <c r="E12" s="282" t="s">
        <v>7</v>
      </c>
      <c r="F12" s="434" t="str">
        <f>'RINCIAN PROG TAHUNAN'!F12</f>
        <v>4. mengolah, menalar, dan menyaji dalam ranah konkret dan ranah abstrak terkait dengan pengembangan dari yang dipelajarinya di sekolah secara mandiri, bertindak secara efektif dan kreatif, serta mampu menggunakan metode sesuai kaidah keilmuan</v>
      </c>
      <c r="G12" s="434"/>
      <c r="H12" s="434"/>
      <c r="I12" s="434"/>
      <c r="J12" s="434"/>
      <c r="K12" s="434"/>
      <c r="L12" s="434"/>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row>
    <row r="14" spans="2:78" ht="14.25" customHeight="1" x14ac:dyDescent="0.2">
      <c r="B14" s="422" t="s">
        <v>8</v>
      </c>
      <c r="C14" s="441" t="s">
        <v>118</v>
      </c>
      <c r="D14" s="426"/>
      <c r="E14" s="425" t="s">
        <v>119</v>
      </c>
      <c r="F14" s="426"/>
      <c r="G14" s="422" t="s">
        <v>176</v>
      </c>
      <c r="H14" s="422" t="s">
        <v>177</v>
      </c>
      <c r="I14" s="422" t="s">
        <v>178</v>
      </c>
      <c r="J14" s="422" t="s">
        <v>179</v>
      </c>
      <c r="K14" s="422" t="s">
        <v>17</v>
      </c>
      <c r="L14" s="422" t="s">
        <v>180</v>
      </c>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194"/>
      <c r="AN14" s="194"/>
      <c r="AO14" s="194"/>
      <c r="AP14" s="194"/>
      <c r="AQ14" s="194"/>
      <c r="AR14" s="194"/>
      <c r="AS14" s="194"/>
      <c r="AT14" s="194"/>
      <c r="AU14" s="194"/>
    </row>
    <row r="15" spans="2:78" ht="14.25" customHeight="1" x14ac:dyDescent="0.2">
      <c r="B15" s="423"/>
      <c r="C15" s="442"/>
      <c r="D15" s="428"/>
      <c r="E15" s="427"/>
      <c r="F15" s="428"/>
      <c r="G15" s="423"/>
      <c r="H15" s="423"/>
      <c r="I15" s="423"/>
      <c r="J15" s="423"/>
      <c r="K15" s="423"/>
      <c r="L15" s="423"/>
      <c r="M15" s="251"/>
      <c r="N15" s="251" t="str">
        <f>DATA!T9</f>
        <v>Feb 2018</v>
      </c>
      <c r="O15" s="251"/>
      <c r="P15" s="251"/>
      <c r="Q15" s="251"/>
      <c r="R15" s="251"/>
      <c r="S15" s="251" t="str">
        <f>DATA!V9</f>
        <v>Mar 2018</v>
      </c>
      <c r="T15" s="251"/>
      <c r="U15" s="251"/>
      <c r="V15" s="251"/>
      <c r="W15" s="251"/>
      <c r="X15" s="251" t="str">
        <f>DATA!X9</f>
        <v>Apr 2018</v>
      </c>
      <c r="Y15" s="251"/>
      <c r="Z15" s="251"/>
      <c r="AA15" s="251"/>
      <c r="AB15" s="251"/>
      <c r="AC15" s="251" t="str">
        <f>DATA!Z9</f>
        <v>Mei 2018</v>
      </c>
      <c r="AD15" s="251"/>
      <c r="AE15" s="251"/>
      <c r="AF15" s="251"/>
      <c r="AG15" s="251"/>
      <c r="AH15" s="252" t="str">
        <f>DATA!AB9</f>
        <v>Jun 2018</v>
      </c>
      <c r="AI15" s="252"/>
      <c r="AJ15" s="252"/>
      <c r="AK15" s="252"/>
      <c r="AL15" s="252"/>
      <c r="AM15" s="195"/>
      <c r="AN15" s="195"/>
      <c r="AO15" s="195"/>
      <c r="AP15" s="195"/>
      <c r="AQ15" s="195"/>
      <c r="AR15" s="195"/>
      <c r="AS15" s="195"/>
      <c r="AT15" s="195"/>
      <c r="AU15" s="195"/>
      <c r="AY15" s="240" t="s">
        <v>126</v>
      </c>
      <c r="AZ15" s="240"/>
      <c r="BA15" s="240"/>
      <c r="BB15" s="240"/>
      <c r="BC15" s="240"/>
      <c r="BD15" s="240"/>
      <c r="BG15" s="241"/>
      <c r="BH15" s="241"/>
      <c r="BI15" s="241" t="s">
        <v>127</v>
      </c>
      <c r="BJ15" s="241"/>
      <c r="BK15" s="241"/>
      <c r="BL15" s="241"/>
      <c r="BM15" s="241"/>
      <c r="BN15" s="241"/>
      <c r="BO15" s="448" t="s">
        <v>128</v>
      </c>
      <c r="BP15" s="448"/>
      <c r="BQ15" s="448"/>
      <c r="BR15" s="448"/>
      <c r="BS15" s="448"/>
      <c r="BT15" s="448"/>
      <c r="BU15" s="448" t="s">
        <v>128</v>
      </c>
      <c r="BV15" s="448"/>
      <c r="BW15" s="448"/>
      <c r="BX15" s="448"/>
      <c r="BY15" s="448"/>
      <c r="BZ15" s="448"/>
    </row>
    <row r="16" spans="2:78" ht="14.25" customHeight="1" x14ac:dyDescent="0.2">
      <c r="B16" s="423"/>
      <c r="C16" s="442"/>
      <c r="D16" s="428"/>
      <c r="E16" s="427"/>
      <c r="F16" s="428"/>
      <c r="G16" s="423"/>
      <c r="H16" s="423"/>
      <c r="I16" s="423"/>
      <c r="J16" s="423"/>
      <c r="K16" s="423"/>
      <c r="L16" s="423"/>
      <c r="M16" s="255"/>
      <c r="N16" s="253">
        <f>'MINGGU EFFEKTIF'!G30</f>
        <v>4</v>
      </c>
      <c r="O16" s="254"/>
      <c r="P16" s="254"/>
      <c r="Q16" s="254"/>
      <c r="R16" s="255"/>
      <c r="S16" s="253">
        <f>'MINGGU EFFEKTIF'!G31</f>
        <v>5</v>
      </c>
      <c r="T16" s="254"/>
      <c r="U16" s="254"/>
      <c r="V16" s="254"/>
      <c r="W16" s="255"/>
      <c r="X16" s="253">
        <f>'MINGGU EFFEKTIF'!G32</f>
        <v>4</v>
      </c>
      <c r="Y16" s="254"/>
      <c r="Z16" s="254"/>
      <c r="AA16" s="254"/>
      <c r="AB16" s="255"/>
      <c r="AC16" s="253">
        <f>'MINGGU EFFEKTIF'!G33</f>
        <v>4</v>
      </c>
      <c r="AD16" s="254"/>
      <c r="AE16" s="254"/>
      <c r="AF16" s="254"/>
      <c r="AG16" s="255"/>
      <c r="AH16" s="256">
        <f>'MINGGU EFFEKTIF'!G34</f>
        <v>5</v>
      </c>
      <c r="AI16" s="257"/>
      <c r="AJ16" s="257"/>
      <c r="AK16" s="257"/>
      <c r="AL16" s="258"/>
      <c r="AM16" s="195"/>
      <c r="AN16" s="195"/>
      <c r="AO16" s="195"/>
      <c r="AP16" s="195"/>
      <c r="AQ16" s="195"/>
      <c r="AR16" s="195"/>
      <c r="AS16" s="195"/>
      <c r="AT16" s="195"/>
      <c r="AU16" s="195"/>
      <c r="BA16" s="234"/>
      <c r="BC16" s="234"/>
      <c r="BJ16" s="246"/>
      <c r="BQ16" s="246"/>
      <c r="BR16" s="246"/>
      <c r="BS16" s="246"/>
      <c r="BT16" s="246"/>
      <c r="BU16" s="246"/>
      <c r="BV16" s="246"/>
      <c r="BW16" s="246"/>
      <c r="BX16" s="246"/>
    </row>
    <row r="17" spans="1:92" ht="14.25" customHeight="1" x14ac:dyDescent="0.2">
      <c r="B17" s="424"/>
      <c r="C17" s="443"/>
      <c r="D17" s="430"/>
      <c r="E17" s="429"/>
      <c r="F17" s="430"/>
      <c r="G17" s="424"/>
      <c r="H17" s="424"/>
      <c r="I17" s="424">
        <v>2</v>
      </c>
      <c r="J17" s="424">
        <v>3</v>
      </c>
      <c r="K17" s="424"/>
      <c r="L17" s="424">
        <v>5</v>
      </c>
      <c r="M17" s="7">
        <v>5</v>
      </c>
      <c r="N17" s="7">
        <v>1</v>
      </c>
      <c r="O17" s="7">
        <v>2</v>
      </c>
      <c r="P17" s="7">
        <v>3</v>
      </c>
      <c r="Q17" s="7">
        <v>4</v>
      </c>
      <c r="R17" s="7">
        <v>5</v>
      </c>
      <c r="S17" s="7">
        <v>1</v>
      </c>
      <c r="T17" s="7">
        <v>2</v>
      </c>
      <c r="U17" s="7">
        <v>3</v>
      </c>
      <c r="V17" s="7">
        <v>4</v>
      </c>
      <c r="W17" s="7">
        <v>5</v>
      </c>
      <c r="X17" s="7">
        <v>1</v>
      </c>
      <c r="Y17" s="7">
        <v>2</v>
      </c>
      <c r="Z17" s="7">
        <v>3</v>
      </c>
      <c r="AA17" s="7">
        <v>4</v>
      </c>
      <c r="AB17" s="7">
        <v>5</v>
      </c>
      <c r="AC17" s="7">
        <v>1</v>
      </c>
      <c r="AD17" s="7">
        <v>2</v>
      </c>
      <c r="AE17" s="7">
        <v>3</v>
      </c>
      <c r="AF17" s="7">
        <v>4</v>
      </c>
      <c r="AG17" s="7">
        <v>5</v>
      </c>
      <c r="AH17" s="7">
        <v>1</v>
      </c>
      <c r="AI17" s="7">
        <v>2</v>
      </c>
      <c r="AJ17" s="7">
        <v>3</v>
      </c>
      <c r="AK17" s="7">
        <v>4</v>
      </c>
      <c r="AL17" s="7">
        <v>5</v>
      </c>
      <c r="AM17" s="196"/>
      <c r="AN17" s="196"/>
      <c r="AO17" s="196"/>
      <c r="AP17" s="196"/>
      <c r="AQ17" s="196"/>
      <c r="AR17" s="196"/>
      <c r="AS17" s="196"/>
      <c r="AT17" s="196"/>
      <c r="AU17" s="196"/>
    </row>
    <row r="18" spans="1:92" s="265" customFormat="1" ht="66.75" customHeight="1" x14ac:dyDescent="0.2">
      <c r="A18"/>
      <c r="B18" s="218" t="str">
        <f>IF(F7="",F7,"1")</f>
        <v>1</v>
      </c>
      <c r="C18" s="180" t="str">
        <f>BV18</f>
        <v>3.1</v>
      </c>
      <c r="D18" s="181" t="str">
        <f>BW18</f>
        <v>menggunakan pengetahuan dasar metode etnografi dalam mendeskripsikan institusi-institusi sosial (antara lain: sistem kekerabatan, sistem religi, sistem politik, sistem mata pencaharian hidup, bahasa, kesenian) dalam suatu kelompok etnik tertentu di Indonesia</v>
      </c>
      <c r="E18" s="180" t="str">
        <f>BX18</f>
        <v>4.1</v>
      </c>
      <c r="F18" s="181" t="str">
        <f>BY18</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H18" s="266"/>
      <c r="I18" s="5"/>
      <c r="J18" s="5"/>
      <c r="K18" s="186">
        <f t="shared" ref="K18:K35" si="0">BZ18</f>
        <v>3</v>
      </c>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V18" s="267">
        <f t="shared" ref="AV18:AV36" si="1">IFERROR(SMALL($AW$18:$AW$41,ROW(1:1)),"")</f>
        <v>1.0001</v>
      </c>
      <c r="AW18" s="267">
        <f>IFERROR(AY18+(AX18/10000),"")</f>
        <v>1.0001</v>
      </c>
      <c r="AX18" s="267">
        <v>1</v>
      </c>
      <c r="AY18" s="267" t="str">
        <f>'RINCIAN PROG TAHUNAN'!Q16</f>
        <v>1</v>
      </c>
      <c r="AZ18" s="267" t="str">
        <f>'RINCIAN PROG TAHUNAN'!R16</f>
        <v>3.1</v>
      </c>
      <c r="BA18" s="268" t="str">
        <f>'RINCIAN PROG TAHUNAN'!S16</f>
        <v>menggunakan pengetahuan dasar metode etnografi dalam mendeskripsikan institusi-institusi sosial (antara lain: sistem kekerabatan, sistem religi, sistem politik, sistem mata pencaharian hidup, bahasa, kesenian) dalam suatu kelompok etnik tertentu di Indonesia</v>
      </c>
      <c r="BB18" s="267" t="str">
        <f>'RINCIAN PROG TAHUNAN'!T16</f>
        <v>4.1</v>
      </c>
      <c r="BC18" s="268" t="str">
        <f>'RINCIAN PROG TAHUNAN'!U16</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BD18" s="267">
        <f>'RINCIAN PROG TAHUNAN'!V16</f>
        <v>1</v>
      </c>
      <c r="BE18" s="267"/>
      <c r="BF18" s="267">
        <f t="shared" ref="BF18:BF36" si="2">IFERROR(SMALL($BG$18:$BG$41,ROW(1:1)),"")</f>
        <v>1.0001</v>
      </c>
      <c r="BG18" s="267">
        <f>IFERROR(BI18+(AX18/10000),"")</f>
        <v>1.0001</v>
      </c>
      <c r="BH18" s="267"/>
      <c r="BI18" s="267" t="str">
        <f>'RINCIAN PROG TAHUNAN'!Y16</f>
        <v>1</v>
      </c>
      <c r="BJ18" s="268" t="str">
        <f>'RINCIAN PROG TAHUNAN'!Z16</f>
        <v>3.1</v>
      </c>
      <c r="BK18" s="268" t="str">
        <f>'RINCIAN PROG TAHUNAN'!AA16</f>
        <v>menggunakan pengetahuan dasar metode etnografi dalam mendeskripsikan institusi-institusi sosial (antara lain: sistem kekerabatan, sistem religi, sistem politik, sistem mata pencaharian hidup, bahasa, kesenian) dalam suatu kelompok etnik tertentu di Indonesia</v>
      </c>
      <c r="BL18" s="267" t="str">
        <f>'RINCIAN PROG TAHUNAN'!AB16</f>
        <v>4.1</v>
      </c>
      <c r="BM18" s="268" t="str">
        <f>'RINCIAN PROG TAHUNAN'!AC16</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BN18" s="267">
        <f>'RINCIAN PROG TAHUNAN'!AD16</f>
        <v>3</v>
      </c>
      <c r="BO18" s="267" t="str">
        <f t="shared" ref="BO18:BO36" si="3">IF(AV18="","",VLOOKUP(AV18,$AW$18:$BD$41,3,FALSE))</f>
        <v>1</v>
      </c>
      <c r="BP18" s="268" t="str">
        <f t="shared" ref="BP18:BP36" si="4">IF(AV18="","",VLOOKUP(AV18,$AW$18:$BD$41,4,FALSE))</f>
        <v>3.1</v>
      </c>
      <c r="BQ18" s="268" t="str">
        <f t="shared" ref="BQ18:BQ36" si="5">IF(AV18="","",VLOOKUP(AV18,$AW$18:$BD$41,5,FALSE))</f>
        <v>menggunakan pengetahuan dasar metode etnografi dalam mendeskripsikan institusi-institusi sosial (antara lain: sistem kekerabatan, sistem religi, sistem politik, sistem mata pencaharian hidup, bahasa, kesenian) dalam suatu kelompok etnik tertentu di Indonesia</v>
      </c>
      <c r="BR18" s="267" t="str">
        <f t="shared" ref="BR18:BR36" si="6">IF(AV18="","",VLOOKUP(AV18,$AW$18:$BD$41,6,FALSE))</f>
        <v>4.1</v>
      </c>
      <c r="BS18" s="268" t="str">
        <f t="shared" ref="BS18:BS36" si="7">IF(AV18="","",VLOOKUP(AV18,$AW$18:$BD$41,7,FALSE))</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BT18" s="267">
        <f t="shared" ref="BT18:BT36" si="8">IF(AV18="","",VLOOKUP(AV18,$AW$18:$BD$41,8,FALSE))</f>
        <v>1</v>
      </c>
      <c r="BU18" s="267" t="str">
        <f t="shared" ref="BU18:BU36" si="9">IF(BF18="","",VLOOKUP(BF18,$BG$18:$BN$41,3,FALSE))</f>
        <v>1</v>
      </c>
      <c r="BV18" s="267" t="str">
        <f t="shared" ref="BV18:BV36" si="10">IF(BF18="","",VLOOKUP(BF18,$BG$18:$BN$41,4,FALSE))</f>
        <v>3.1</v>
      </c>
      <c r="BW18" s="268" t="str">
        <f t="shared" ref="BW18:BW36" si="11">IF(BF18="","",VLOOKUP(BF18,$BG$18:$BN$41,5,FALSE))</f>
        <v>menggunakan pengetahuan dasar metode etnografi dalam mendeskripsikan institusi-institusi sosial (antara lain: sistem kekerabatan, sistem religi, sistem politik, sistem mata pencaharian hidup, bahasa, kesenian) dalam suatu kelompok etnik tertentu di Indonesia</v>
      </c>
      <c r="BX18" s="267" t="str">
        <f t="shared" ref="BX18:BX36" si="12">IF(BF18="","",VLOOKUP(BF18,$BG$18:$BN$41,6,FALSE))</f>
        <v>4.1</v>
      </c>
      <c r="BY18" s="268" t="str">
        <f t="shared" ref="BY18:BY36" si="13">IF(BF18="","",VLOOKUP(BF18,$BG$18:$BN$41,7,FALSE))</f>
        <v>melakukan penelitian etnografi/membaca dengan kritis laporan-laporan penelitian etnografi dalam rangka mendeskripsikan institusi-institusi sosial (antara lain: sistem kekerabatan, sistem religi, sistem politik, sistem mata pencaharian hidup, bahasa, kesenian) dalam suatu kelompok etnik tertentu di Indonesia</v>
      </c>
      <c r="BZ18" s="267">
        <f t="shared" ref="BZ18:BZ36" si="14">IF(BF18="","",VLOOKUP(BF18,$BG$18:$BN$41,8,FALSE))</f>
        <v>3</v>
      </c>
      <c r="CA18" s="269"/>
      <c r="CB18" s="269"/>
      <c r="CC18" s="269"/>
      <c r="CD18" s="269"/>
      <c r="CE18" s="269"/>
      <c r="CF18" s="269"/>
      <c r="CG18" s="269"/>
      <c r="CH18" s="269"/>
      <c r="CI18" s="270"/>
      <c r="CJ18" s="270"/>
      <c r="CK18" s="270"/>
      <c r="CL18" s="270"/>
      <c r="CM18" s="270"/>
      <c r="CN18" s="270"/>
    </row>
    <row r="19" spans="1:92" s="212" customFormat="1" ht="66.75" customHeight="1" x14ac:dyDescent="0.2">
      <c r="A19"/>
      <c r="B19" s="220">
        <f>IF(C18="","",B18+1)</f>
        <v>2</v>
      </c>
      <c r="C19" s="182" t="str">
        <f t="shared" ref="C19:F34" si="15">BV19</f>
        <v>3.2</v>
      </c>
      <c r="D19" s="183" t="str">
        <f t="shared" si="15"/>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E19" s="182" t="str">
        <f t="shared" si="15"/>
        <v>4.2</v>
      </c>
      <c r="F19" s="183" t="str">
        <f t="shared" si="15"/>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H19" s="214"/>
      <c r="I19" s="6"/>
      <c r="J19" s="6"/>
      <c r="K19" s="148">
        <f t="shared" si="0"/>
        <v>4</v>
      </c>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V19" s="271">
        <f t="shared" si="1"/>
        <v>2.0002</v>
      </c>
      <c r="AW19" s="271">
        <f t="shared" ref="AW19:AW36" si="16">IFERROR(AY19+(AX19/10000),"")</f>
        <v>2.0002</v>
      </c>
      <c r="AX19" s="271">
        <v>2</v>
      </c>
      <c r="AY19" s="271">
        <f>'RINCIAN PROG TAHUNAN'!Q17</f>
        <v>2</v>
      </c>
      <c r="AZ19" s="271" t="str">
        <f>'RINCIAN PROG TAHUNAN'!R17</f>
        <v>3.2</v>
      </c>
      <c r="BA19" s="272" t="str">
        <f>'RINCIAN PROG TAHUNAN'!S17</f>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BB19" s="271" t="str">
        <f>'RINCIAN PROG TAHUNAN'!T17</f>
        <v>4.2</v>
      </c>
      <c r="BC19" s="272" t="str">
        <f>'RINCIAN PROG TAHUNAN'!U17</f>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BD19" s="271">
        <f>'RINCIAN PROG TAHUNAN'!V17</f>
        <v>2</v>
      </c>
      <c r="BE19" s="271"/>
      <c r="BF19" s="271">
        <f t="shared" si="2"/>
        <v>2.0002</v>
      </c>
      <c r="BG19" s="271">
        <f t="shared" ref="BG19:BG36" si="17">IFERROR(BI19+(AX19/10000),"")</f>
        <v>2.0002</v>
      </c>
      <c r="BH19" s="271"/>
      <c r="BI19" s="271">
        <f>'RINCIAN PROG TAHUNAN'!Y17</f>
        <v>2</v>
      </c>
      <c r="BJ19" s="272" t="str">
        <f>'RINCIAN PROG TAHUNAN'!Z17</f>
        <v>3.2</v>
      </c>
      <c r="BK19" s="272" t="str">
        <f>'RINCIAN PROG TAHUNAN'!AA17</f>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BL19" s="271" t="str">
        <f>'RINCIAN PROG TAHUNAN'!AB17</f>
        <v>4.2</v>
      </c>
      <c r="BM19" s="272" t="str">
        <f>'RINCIAN PROG TAHUNAN'!AC17</f>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BN19" s="271">
        <f>'RINCIAN PROG TAHUNAN'!AD17</f>
        <v>4</v>
      </c>
      <c r="BO19" s="271">
        <f t="shared" si="3"/>
        <v>2</v>
      </c>
      <c r="BP19" s="272" t="str">
        <f t="shared" si="4"/>
        <v>3.2</v>
      </c>
      <c r="BQ19" s="272" t="str">
        <f t="shared" si="5"/>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BR19" s="271" t="str">
        <f t="shared" si="6"/>
        <v>4.2</v>
      </c>
      <c r="BS19" s="272" t="str">
        <f t="shared" si="7"/>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BT19" s="271">
        <f t="shared" si="8"/>
        <v>2</v>
      </c>
      <c r="BU19" s="271">
        <f t="shared" si="9"/>
        <v>2</v>
      </c>
      <c r="BV19" s="271" t="str">
        <f t="shared" si="10"/>
        <v>3.2</v>
      </c>
      <c r="BW19" s="272" t="str">
        <f t="shared" si="11"/>
        <v>menemukan dan menunjukkan persamaan dan perbedaan institusi-institusi sosial dalam berbagai kelompok etnik di Indonesia, agar tercapai pemahaman tentang keanekaragaman dan kesamaan budaya, sehingga terbentuk sikap toleransi, saling menghargai, dan empati dalam rangka membangun masyarakat multietnik Indonesia yang rukun, aman, dan damai</v>
      </c>
      <c r="BX19" s="271" t="str">
        <f t="shared" si="12"/>
        <v>4.2</v>
      </c>
      <c r="BY19" s="272" t="str">
        <f t="shared" si="13"/>
        <v>melakukan pengamatan (observasi), wawancara (interview), membaca literatur yang relevan, dan berdiskusi untuk menemukan persamaan serta perbedaan institusi-institusi sosial dalam berbagai kelompok etnik di Indonesia, agar terbentuk sikap toleransi, saling menghargai, dan empati untuk membangun masyarakat multietnik Indonesia yang yang rukun, aman, dan damai</v>
      </c>
      <c r="BZ19" s="271">
        <f t="shared" si="14"/>
        <v>4</v>
      </c>
      <c r="CA19" s="273"/>
      <c r="CB19" s="273"/>
      <c r="CC19" s="273"/>
      <c r="CD19" s="273"/>
      <c r="CE19" s="273"/>
      <c r="CF19" s="273"/>
      <c r="CG19" s="273"/>
      <c r="CH19" s="273"/>
      <c r="CI19" s="274"/>
      <c r="CJ19" s="274"/>
      <c r="CK19" s="274"/>
      <c r="CL19" s="274"/>
      <c r="CM19" s="274"/>
      <c r="CN19" s="274"/>
    </row>
    <row r="20" spans="1:92" s="212" customFormat="1" ht="66.75" customHeight="1" x14ac:dyDescent="0.2">
      <c r="A20"/>
      <c r="B20" s="220">
        <f t="shared" ref="B20:B36" si="18">IF(C19="","",B19+1)</f>
        <v>3</v>
      </c>
      <c r="C20" s="182" t="str">
        <f t="shared" si="15"/>
        <v>3.3</v>
      </c>
      <c r="D20" s="183" t="str">
        <f t="shared" si="15"/>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E20" s="182" t="str">
        <f t="shared" si="15"/>
        <v>4.3</v>
      </c>
      <c r="F20" s="183" t="str">
        <f t="shared" si="15"/>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H20" s="148"/>
      <c r="I20" s="6"/>
      <c r="J20" s="6"/>
      <c r="K20" s="148">
        <f t="shared" si="0"/>
        <v>5</v>
      </c>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V20" s="271">
        <f t="shared" si="1"/>
        <v>3.0003000000000002</v>
      </c>
      <c r="AW20" s="271">
        <f t="shared" si="16"/>
        <v>3.0003000000000002</v>
      </c>
      <c r="AX20" s="271">
        <v>3</v>
      </c>
      <c r="AY20" s="271">
        <f>'RINCIAN PROG TAHUNAN'!Q18</f>
        <v>3</v>
      </c>
      <c r="AZ20" s="271" t="str">
        <f>'RINCIAN PROG TAHUNAN'!R18</f>
        <v>3.3</v>
      </c>
      <c r="BA20" s="272" t="str">
        <f>'RINCIAN PROG TAHUNAN'!S18</f>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BB20" s="271" t="str">
        <f>'RINCIAN PROG TAHUNAN'!T18</f>
        <v>4.3</v>
      </c>
      <c r="BC20" s="272" t="str">
        <f>'RINCIAN PROG TAHUNAN'!U18</f>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BD20" s="271">
        <f>'RINCIAN PROG TAHUNAN'!V18</f>
        <v>3</v>
      </c>
      <c r="BE20" s="271"/>
      <c r="BF20" s="271">
        <f t="shared" si="2"/>
        <v>3.0003000000000002</v>
      </c>
      <c r="BG20" s="271">
        <f t="shared" si="17"/>
        <v>3.0003000000000002</v>
      </c>
      <c r="BH20" s="271"/>
      <c r="BI20" s="271">
        <f>'RINCIAN PROG TAHUNAN'!Y18</f>
        <v>3</v>
      </c>
      <c r="BJ20" s="272" t="str">
        <f>'RINCIAN PROG TAHUNAN'!Z18</f>
        <v>3.3</v>
      </c>
      <c r="BK20" s="272" t="str">
        <f>'RINCIAN PROG TAHUNAN'!AA18</f>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BL20" s="271" t="str">
        <f>'RINCIAN PROG TAHUNAN'!AB18</f>
        <v>4.3</v>
      </c>
      <c r="BM20" s="272" t="str">
        <f>'RINCIAN PROG TAHUNAN'!AC18</f>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BN20" s="271">
        <f>'RINCIAN PROG TAHUNAN'!AD18</f>
        <v>5</v>
      </c>
      <c r="BO20" s="271">
        <f t="shared" si="3"/>
        <v>3</v>
      </c>
      <c r="BP20" s="272" t="str">
        <f t="shared" si="4"/>
        <v>3.3</v>
      </c>
      <c r="BQ20" s="272" t="str">
        <f t="shared" si="5"/>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BR20" s="271" t="str">
        <f t="shared" si="6"/>
        <v>4.3</v>
      </c>
      <c r="BS20" s="272" t="str">
        <f t="shared" si="7"/>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BT20" s="271">
        <f t="shared" si="8"/>
        <v>3</v>
      </c>
      <c r="BU20" s="271">
        <f t="shared" si="9"/>
        <v>3</v>
      </c>
      <c r="BV20" s="271" t="str">
        <f t="shared" si="10"/>
        <v>3.3</v>
      </c>
      <c r="BW20" s="272" t="str">
        <f t="shared" si="11"/>
        <v>menemukan nilai-nilai kultural yang disepakati bersama oleh masyarakat Indonesia (misalnya: gotong royong, tolong menolong, kekeluargaan, kemanusiaan, tenggang rasa) dalam rangka membangun sikap toleran, empati, dan saling menghargai sehingga tercipta masyarakat multi etnik Indonesia yang rukun, aman, dan damai</v>
      </c>
      <c r="BX20" s="271" t="str">
        <f t="shared" si="12"/>
        <v>4.3</v>
      </c>
      <c r="BY20" s="272" t="str">
        <f t="shared" si="13"/>
        <v>melakukan refleksi/diskusi untuk menarik kesimpulan tentang nilai-nilai kultural nasional Indonesia (misalnya: gotong royong, tolong menolong, kekeluargaan, kemanusiaan, tenggang rasa) dalam rangka membangun sikap toleran, empati, dan saling menghargai sehingga tercipta masyarakat multi etnik Indonesia yang rukun, aman, dan damai</v>
      </c>
      <c r="BZ20" s="271">
        <f t="shared" si="14"/>
        <v>5</v>
      </c>
      <c r="CA20" s="273"/>
      <c r="CB20" s="273"/>
      <c r="CC20" s="273"/>
      <c r="CD20" s="273"/>
      <c r="CE20" s="273"/>
      <c r="CF20" s="273"/>
      <c r="CG20" s="273"/>
      <c r="CH20" s="273"/>
      <c r="CI20" s="274"/>
      <c r="CJ20" s="274"/>
      <c r="CK20" s="274"/>
      <c r="CL20" s="274"/>
      <c r="CM20" s="274"/>
      <c r="CN20" s="274"/>
    </row>
    <row r="21" spans="1:92" s="212" customFormat="1" ht="66.75" customHeight="1" x14ac:dyDescent="0.2">
      <c r="A21"/>
      <c r="B21" s="220">
        <f t="shared" si="18"/>
        <v>4</v>
      </c>
      <c r="C21" s="182">
        <f t="shared" si="15"/>
        <v>0</v>
      </c>
      <c r="D21" s="183">
        <f t="shared" si="15"/>
        <v>0</v>
      </c>
      <c r="E21" s="182">
        <f t="shared" si="15"/>
        <v>0</v>
      </c>
      <c r="F21" s="183">
        <f t="shared" si="15"/>
        <v>0</v>
      </c>
      <c r="H21" s="148"/>
      <c r="I21" s="6"/>
      <c r="J21" s="6"/>
      <c r="K21" s="148">
        <f t="shared" si="0"/>
        <v>8</v>
      </c>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V21" s="271">
        <f t="shared" si="1"/>
        <v>4.0004</v>
      </c>
      <c r="AW21" s="271">
        <f t="shared" si="16"/>
        <v>4.0004</v>
      </c>
      <c r="AX21" s="271">
        <v>4</v>
      </c>
      <c r="AY21" s="271">
        <f>'RINCIAN PROG TAHUNAN'!Q19</f>
        <v>4</v>
      </c>
      <c r="AZ21" s="271" t="str">
        <f>'RINCIAN PROG TAHUNAN'!R19</f>
        <v>3.4</v>
      </c>
      <c r="BA21" s="272" t="str">
        <f>'RINCIAN PROG TAHUNAN'!S19</f>
        <v>mempromosikan nilai-nilai kultural yang disepakati bersama oleh masyarakat Indonesia (misalnya: gotong royong, tolong menolong, kekeluargaan, kemanusiaan, tenggang rasa) sebagai budaya nasional (national culture)</v>
      </c>
      <c r="BB21" s="271" t="str">
        <f>'RINCIAN PROG TAHUNAN'!T19</f>
        <v>4.4</v>
      </c>
      <c r="BC21" s="272" t="str">
        <f>'RINCIAN PROG TAHUNAN'!U19</f>
        <v>membuat program dan berbagai model untuk memprmosikan nilai-nilai kultural yang disepakati bersama oleh masyarakat Indonesia (misalnya: gotong royong, tolong menolong, kekeluargaan, kemanusiaan, tenggang rasa) sebagai budaya nasional (national culture)</v>
      </c>
      <c r="BD21" s="271">
        <f>'RINCIAN PROG TAHUNAN'!V19</f>
        <v>4</v>
      </c>
      <c r="BE21" s="271"/>
      <c r="BF21" s="271">
        <f t="shared" si="2"/>
        <v>6.0006000000000004</v>
      </c>
      <c r="BG21" s="271" t="str">
        <f t="shared" si="17"/>
        <v/>
      </c>
      <c r="BH21" s="271"/>
      <c r="BI21" s="271" t="str">
        <f>'RINCIAN PROG TAHUNAN'!Y19</f>
        <v/>
      </c>
      <c r="BJ21" s="272" t="str">
        <f>'RINCIAN PROG TAHUNAN'!Z19</f>
        <v/>
      </c>
      <c r="BK21" s="272" t="str">
        <f>'RINCIAN PROG TAHUNAN'!AA19</f>
        <v/>
      </c>
      <c r="BL21" s="271" t="str">
        <f>'RINCIAN PROG TAHUNAN'!AB19</f>
        <v/>
      </c>
      <c r="BM21" s="272" t="str">
        <f>'RINCIAN PROG TAHUNAN'!AC19</f>
        <v/>
      </c>
      <c r="BN21" s="271" t="str">
        <f>'RINCIAN PROG TAHUNAN'!AD19</f>
        <v/>
      </c>
      <c r="BO21" s="271">
        <f t="shared" si="3"/>
        <v>4</v>
      </c>
      <c r="BP21" s="272" t="str">
        <f t="shared" si="4"/>
        <v>3.4</v>
      </c>
      <c r="BQ21" s="272" t="str">
        <f t="shared" si="5"/>
        <v>mempromosikan nilai-nilai kultural yang disepakati bersama oleh masyarakat Indonesia (misalnya: gotong royong, tolong menolong, kekeluargaan, kemanusiaan, tenggang rasa) sebagai budaya nasional (national culture)</v>
      </c>
      <c r="BR21" s="271" t="str">
        <f t="shared" si="6"/>
        <v>4.4</v>
      </c>
      <c r="BS21" s="272" t="str">
        <f t="shared" si="7"/>
        <v>membuat program dan berbagai model untuk memprmosikan nilai-nilai kultural yang disepakati bersama oleh masyarakat Indonesia (misalnya: gotong royong, tolong menolong, kekeluargaan, kemanusiaan, tenggang rasa) sebagai budaya nasional (national culture)</v>
      </c>
      <c r="BT21" s="271">
        <f t="shared" si="8"/>
        <v>4</v>
      </c>
      <c r="BU21" s="271">
        <f t="shared" si="9"/>
        <v>6</v>
      </c>
      <c r="BV21" s="271">
        <f t="shared" si="10"/>
        <v>0</v>
      </c>
      <c r="BW21" s="272">
        <f t="shared" si="11"/>
        <v>0</v>
      </c>
      <c r="BX21" s="271">
        <f t="shared" si="12"/>
        <v>0</v>
      </c>
      <c r="BY21" s="272">
        <f t="shared" si="13"/>
        <v>0</v>
      </c>
      <c r="BZ21" s="271">
        <f t="shared" si="14"/>
        <v>8</v>
      </c>
      <c r="CA21" s="273"/>
      <c r="CB21" s="273"/>
      <c r="CC21" s="273"/>
      <c r="CD21" s="273"/>
      <c r="CE21" s="273"/>
      <c r="CF21" s="273"/>
      <c r="CG21" s="273"/>
      <c r="CH21" s="273"/>
      <c r="CI21" s="274"/>
      <c r="CJ21" s="274"/>
      <c r="CK21" s="274"/>
      <c r="CL21" s="274"/>
      <c r="CM21" s="274"/>
      <c r="CN21" s="274"/>
    </row>
    <row r="22" spans="1:92" s="212" customFormat="1" ht="66.75" customHeight="1" x14ac:dyDescent="0.2">
      <c r="A22"/>
      <c r="B22" s="220">
        <f t="shared" si="18"/>
        <v>5</v>
      </c>
      <c r="C22" s="182">
        <f t="shared" si="15"/>
        <v>0</v>
      </c>
      <c r="D22" s="183">
        <f t="shared" si="15"/>
        <v>0</v>
      </c>
      <c r="E22" s="182">
        <f t="shared" si="15"/>
        <v>0</v>
      </c>
      <c r="F22" s="183">
        <f t="shared" si="15"/>
        <v>0</v>
      </c>
      <c r="H22" s="148"/>
      <c r="I22" s="6"/>
      <c r="J22" s="6"/>
      <c r="K22" s="148">
        <f t="shared" si="0"/>
        <v>9</v>
      </c>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V22" s="271">
        <f t="shared" si="1"/>
        <v>6.0006000000000004</v>
      </c>
      <c r="AW22" s="271" t="str">
        <f t="shared" si="16"/>
        <v/>
      </c>
      <c r="AX22" s="271">
        <v>5</v>
      </c>
      <c r="AY22" s="271" t="str">
        <f>'RINCIAN PROG TAHUNAN'!Q20</f>
        <v/>
      </c>
      <c r="AZ22" s="271" t="str">
        <f>'RINCIAN PROG TAHUNAN'!R20</f>
        <v/>
      </c>
      <c r="BA22" s="272" t="str">
        <f>'RINCIAN PROG TAHUNAN'!S20</f>
        <v/>
      </c>
      <c r="BB22" s="271" t="str">
        <f>'RINCIAN PROG TAHUNAN'!T20</f>
        <v/>
      </c>
      <c r="BC22" s="272" t="str">
        <f>'RINCIAN PROG TAHUNAN'!U20</f>
        <v/>
      </c>
      <c r="BD22" s="271" t="str">
        <f>'RINCIAN PROG TAHUNAN'!V20</f>
        <v/>
      </c>
      <c r="BE22" s="271"/>
      <c r="BF22" s="271">
        <f t="shared" si="2"/>
        <v>7.0007000000000001</v>
      </c>
      <c r="BG22" s="271" t="str">
        <f t="shared" si="17"/>
        <v/>
      </c>
      <c r="BH22" s="271"/>
      <c r="BI22" s="271" t="str">
        <f>'RINCIAN PROG TAHUNAN'!Y20</f>
        <v/>
      </c>
      <c r="BJ22" s="272" t="str">
        <f>'RINCIAN PROG TAHUNAN'!Z20</f>
        <v/>
      </c>
      <c r="BK22" s="272" t="str">
        <f>'RINCIAN PROG TAHUNAN'!AA20</f>
        <v/>
      </c>
      <c r="BL22" s="271" t="str">
        <f>'RINCIAN PROG TAHUNAN'!AB20</f>
        <v/>
      </c>
      <c r="BM22" s="272" t="str">
        <f>'RINCIAN PROG TAHUNAN'!AC20</f>
        <v/>
      </c>
      <c r="BN22" s="271" t="str">
        <f>'RINCIAN PROG TAHUNAN'!AD20</f>
        <v/>
      </c>
      <c r="BO22" s="271">
        <f t="shared" si="3"/>
        <v>6</v>
      </c>
      <c r="BP22" s="272">
        <f t="shared" si="4"/>
        <v>0</v>
      </c>
      <c r="BQ22" s="272">
        <f t="shared" si="5"/>
        <v>0</v>
      </c>
      <c r="BR22" s="271">
        <f t="shared" si="6"/>
        <v>0</v>
      </c>
      <c r="BS22" s="272">
        <f t="shared" si="7"/>
        <v>0</v>
      </c>
      <c r="BT22" s="271">
        <f t="shared" si="8"/>
        <v>6</v>
      </c>
      <c r="BU22" s="271">
        <f t="shared" si="9"/>
        <v>7</v>
      </c>
      <c r="BV22" s="271">
        <f t="shared" si="10"/>
        <v>0</v>
      </c>
      <c r="BW22" s="272">
        <f t="shared" si="11"/>
        <v>0</v>
      </c>
      <c r="BX22" s="271">
        <f t="shared" si="12"/>
        <v>0</v>
      </c>
      <c r="BY22" s="272">
        <f t="shared" si="13"/>
        <v>0</v>
      </c>
      <c r="BZ22" s="271">
        <f t="shared" si="14"/>
        <v>9</v>
      </c>
      <c r="CA22" s="273"/>
      <c r="CB22" s="273"/>
      <c r="CC22" s="273"/>
      <c r="CD22" s="273"/>
      <c r="CE22" s="273"/>
      <c r="CF22" s="273"/>
      <c r="CG22" s="273"/>
      <c r="CH22" s="273"/>
      <c r="CI22" s="274"/>
      <c r="CJ22" s="274"/>
      <c r="CK22" s="274"/>
      <c r="CL22" s="274"/>
      <c r="CM22" s="274"/>
      <c r="CN22" s="274"/>
    </row>
    <row r="23" spans="1:92" s="212" customFormat="1" ht="66.75" customHeight="1" x14ac:dyDescent="0.2">
      <c r="A23"/>
      <c r="B23" s="220">
        <f t="shared" si="18"/>
        <v>6</v>
      </c>
      <c r="C23" s="182">
        <f t="shared" si="15"/>
        <v>0</v>
      </c>
      <c r="D23" s="183">
        <f t="shared" si="15"/>
        <v>0</v>
      </c>
      <c r="E23" s="182">
        <f t="shared" si="15"/>
        <v>0</v>
      </c>
      <c r="F23" s="183">
        <f t="shared" si="15"/>
        <v>0</v>
      </c>
      <c r="H23" s="148"/>
      <c r="I23" s="6"/>
      <c r="J23" s="6"/>
      <c r="K23" s="148">
        <f t="shared" si="0"/>
        <v>10</v>
      </c>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V23" s="271">
        <f t="shared" si="1"/>
        <v>7.0007000000000001</v>
      </c>
      <c r="AW23" s="271">
        <f t="shared" si="16"/>
        <v>6.0006000000000004</v>
      </c>
      <c r="AX23" s="271">
        <v>6</v>
      </c>
      <c r="AY23" s="271">
        <f>'RINCIAN PROG TAHUNAN'!Q21</f>
        <v>6</v>
      </c>
      <c r="AZ23" s="271">
        <f>'RINCIAN PROG TAHUNAN'!R21</f>
        <v>0</v>
      </c>
      <c r="BA23" s="272">
        <f>'RINCIAN PROG TAHUNAN'!S21</f>
        <v>0</v>
      </c>
      <c r="BB23" s="271">
        <f>'RINCIAN PROG TAHUNAN'!T21</f>
        <v>0</v>
      </c>
      <c r="BC23" s="272">
        <f>'RINCIAN PROG TAHUNAN'!U21</f>
        <v>0</v>
      </c>
      <c r="BD23" s="271">
        <f>'RINCIAN PROG TAHUNAN'!V21</f>
        <v>6</v>
      </c>
      <c r="BE23" s="271"/>
      <c r="BF23" s="271">
        <f t="shared" si="2"/>
        <v>8.0007999999999999</v>
      </c>
      <c r="BG23" s="271">
        <f t="shared" si="17"/>
        <v>6.0006000000000004</v>
      </c>
      <c r="BH23" s="271"/>
      <c r="BI23" s="271">
        <f>'RINCIAN PROG TAHUNAN'!Y21</f>
        <v>6</v>
      </c>
      <c r="BJ23" s="272">
        <f>'RINCIAN PROG TAHUNAN'!Z21</f>
        <v>0</v>
      </c>
      <c r="BK23" s="272">
        <f>'RINCIAN PROG TAHUNAN'!AA21</f>
        <v>0</v>
      </c>
      <c r="BL23" s="271">
        <f>'RINCIAN PROG TAHUNAN'!AB21</f>
        <v>0</v>
      </c>
      <c r="BM23" s="272">
        <f>'RINCIAN PROG TAHUNAN'!AC21</f>
        <v>0</v>
      </c>
      <c r="BN23" s="271">
        <f>'RINCIAN PROG TAHUNAN'!AD21</f>
        <v>8</v>
      </c>
      <c r="BO23" s="271">
        <f t="shared" si="3"/>
        <v>7</v>
      </c>
      <c r="BP23" s="272">
        <f t="shared" si="4"/>
        <v>0</v>
      </c>
      <c r="BQ23" s="272">
        <f t="shared" si="5"/>
        <v>0</v>
      </c>
      <c r="BR23" s="271">
        <f t="shared" si="6"/>
        <v>0</v>
      </c>
      <c r="BS23" s="272">
        <f t="shared" si="7"/>
        <v>0</v>
      </c>
      <c r="BT23" s="271">
        <f t="shared" si="8"/>
        <v>7</v>
      </c>
      <c r="BU23" s="271">
        <f t="shared" si="9"/>
        <v>8</v>
      </c>
      <c r="BV23" s="271">
        <f t="shared" si="10"/>
        <v>0</v>
      </c>
      <c r="BW23" s="272">
        <f t="shared" si="11"/>
        <v>0</v>
      </c>
      <c r="BX23" s="271">
        <f t="shared" si="12"/>
        <v>0</v>
      </c>
      <c r="BY23" s="272">
        <f t="shared" si="13"/>
        <v>0</v>
      </c>
      <c r="BZ23" s="271">
        <f t="shared" si="14"/>
        <v>10</v>
      </c>
      <c r="CA23" s="273"/>
      <c r="CB23" s="273"/>
      <c r="CC23" s="273"/>
      <c r="CD23" s="273"/>
      <c r="CE23" s="273"/>
      <c r="CF23" s="273"/>
      <c r="CG23" s="273"/>
      <c r="CH23" s="273"/>
      <c r="CI23" s="274"/>
      <c r="CJ23" s="274"/>
      <c r="CK23" s="274"/>
      <c r="CL23" s="274"/>
      <c r="CM23" s="274"/>
      <c r="CN23" s="274"/>
    </row>
    <row r="24" spans="1:92" s="212" customFormat="1" ht="66.75" customHeight="1" x14ac:dyDescent="0.2">
      <c r="A24"/>
      <c r="B24" s="220">
        <f t="shared" si="18"/>
        <v>7</v>
      </c>
      <c r="C24" s="182">
        <f t="shared" si="15"/>
        <v>0</v>
      </c>
      <c r="D24" s="183">
        <f t="shared" si="15"/>
        <v>0</v>
      </c>
      <c r="E24" s="182">
        <f t="shared" si="15"/>
        <v>0</v>
      </c>
      <c r="F24" s="183">
        <f t="shared" si="15"/>
        <v>0</v>
      </c>
      <c r="H24" s="148"/>
      <c r="I24" s="6"/>
      <c r="J24" s="6"/>
      <c r="K24" s="148">
        <f t="shared" si="0"/>
        <v>9</v>
      </c>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V24" s="271">
        <f t="shared" si="1"/>
        <v>8.0007999999999999</v>
      </c>
      <c r="AW24" s="271">
        <f t="shared" si="16"/>
        <v>7.0007000000000001</v>
      </c>
      <c r="AX24" s="271">
        <v>7</v>
      </c>
      <c r="AY24" s="271">
        <f>'RINCIAN PROG TAHUNAN'!Q22</f>
        <v>7</v>
      </c>
      <c r="AZ24" s="271">
        <f>'RINCIAN PROG TAHUNAN'!R22</f>
        <v>0</v>
      </c>
      <c r="BA24" s="272">
        <f>'RINCIAN PROG TAHUNAN'!S22</f>
        <v>0</v>
      </c>
      <c r="BB24" s="271">
        <f>'RINCIAN PROG TAHUNAN'!T22</f>
        <v>0</v>
      </c>
      <c r="BC24" s="272">
        <f>'RINCIAN PROG TAHUNAN'!U22</f>
        <v>0</v>
      </c>
      <c r="BD24" s="271">
        <f>'RINCIAN PROG TAHUNAN'!V22</f>
        <v>7</v>
      </c>
      <c r="BE24" s="271"/>
      <c r="BF24" s="271">
        <f t="shared" si="2"/>
        <v>9.0008999999999997</v>
      </c>
      <c r="BG24" s="271">
        <f t="shared" si="17"/>
        <v>7.0007000000000001</v>
      </c>
      <c r="BH24" s="271"/>
      <c r="BI24" s="271">
        <f>'RINCIAN PROG TAHUNAN'!Y22</f>
        <v>7</v>
      </c>
      <c r="BJ24" s="272">
        <f>'RINCIAN PROG TAHUNAN'!Z22</f>
        <v>0</v>
      </c>
      <c r="BK24" s="272">
        <f>'RINCIAN PROG TAHUNAN'!AA22</f>
        <v>0</v>
      </c>
      <c r="BL24" s="271">
        <f>'RINCIAN PROG TAHUNAN'!AB22</f>
        <v>0</v>
      </c>
      <c r="BM24" s="272">
        <f>'RINCIAN PROG TAHUNAN'!AC22</f>
        <v>0</v>
      </c>
      <c r="BN24" s="271">
        <f>'RINCIAN PROG TAHUNAN'!AD22</f>
        <v>9</v>
      </c>
      <c r="BO24" s="271">
        <f t="shared" si="3"/>
        <v>8</v>
      </c>
      <c r="BP24" s="272">
        <f t="shared" si="4"/>
        <v>0</v>
      </c>
      <c r="BQ24" s="272">
        <f t="shared" si="5"/>
        <v>0</v>
      </c>
      <c r="BR24" s="271">
        <f t="shared" si="6"/>
        <v>0</v>
      </c>
      <c r="BS24" s="272">
        <f t="shared" si="7"/>
        <v>0</v>
      </c>
      <c r="BT24" s="271">
        <f t="shared" si="8"/>
        <v>8</v>
      </c>
      <c r="BU24" s="271">
        <f t="shared" si="9"/>
        <v>9</v>
      </c>
      <c r="BV24" s="271">
        <f t="shared" si="10"/>
        <v>0</v>
      </c>
      <c r="BW24" s="272">
        <f t="shared" si="11"/>
        <v>0</v>
      </c>
      <c r="BX24" s="271">
        <f t="shared" si="12"/>
        <v>0</v>
      </c>
      <c r="BY24" s="272">
        <f t="shared" si="13"/>
        <v>0</v>
      </c>
      <c r="BZ24" s="271">
        <f t="shared" si="14"/>
        <v>9</v>
      </c>
      <c r="CA24" s="273"/>
      <c r="CB24" s="273"/>
      <c r="CC24" s="273"/>
      <c r="CD24" s="273"/>
      <c r="CE24" s="273"/>
      <c r="CF24" s="273"/>
      <c r="CG24" s="273"/>
      <c r="CH24" s="273"/>
      <c r="CI24" s="274"/>
      <c r="CJ24" s="274"/>
      <c r="CK24" s="274"/>
      <c r="CL24" s="274"/>
      <c r="CM24" s="274"/>
      <c r="CN24" s="274"/>
    </row>
    <row r="25" spans="1:92" s="212" customFormat="1" ht="66.75" customHeight="1" x14ac:dyDescent="0.2">
      <c r="A25"/>
      <c r="B25" s="220">
        <f t="shared" si="18"/>
        <v>8</v>
      </c>
      <c r="C25" s="182">
        <f t="shared" si="15"/>
        <v>0</v>
      </c>
      <c r="D25" s="183">
        <f t="shared" si="15"/>
        <v>0</v>
      </c>
      <c r="E25" s="182">
        <f t="shared" si="15"/>
        <v>0</v>
      </c>
      <c r="F25" s="183">
        <f t="shared" si="15"/>
        <v>0</v>
      </c>
      <c r="H25" s="148"/>
      <c r="I25" s="6"/>
      <c r="J25" s="6"/>
      <c r="K25" s="148">
        <f t="shared" si="0"/>
        <v>0</v>
      </c>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V25" s="271">
        <f t="shared" si="1"/>
        <v>9.0008999999999997</v>
      </c>
      <c r="AW25" s="271">
        <f t="shared" si="16"/>
        <v>8.0007999999999999</v>
      </c>
      <c r="AX25" s="271">
        <v>8</v>
      </c>
      <c r="AY25" s="271">
        <f>'RINCIAN PROG TAHUNAN'!Q23</f>
        <v>8</v>
      </c>
      <c r="AZ25" s="271">
        <f>'RINCIAN PROG TAHUNAN'!R23</f>
        <v>0</v>
      </c>
      <c r="BA25" s="272">
        <f>'RINCIAN PROG TAHUNAN'!S23</f>
        <v>0</v>
      </c>
      <c r="BB25" s="271">
        <f>'RINCIAN PROG TAHUNAN'!T23</f>
        <v>0</v>
      </c>
      <c r="BC25" s="272">
        <f>'RINCIAN PROG TAHUNAN'!U23</f>
        <v>0</v>
      </c>
      <c r="BD25" s="271">
        <f>'RINCIAN PROG TAHUNAN'!V23</f>
        <v>8</v>
      </c>
      <c r="BE25" s="271"/>
      <c r="BF25" s="271">
        <f t="shared" si="2"/>
        <v>10.000999999999999</v>
      </c>
      <c r="BG25" s="271">
        <f t="shared" si="17"/>
        <v>8.0007999999999999</v>
      </c>
      <c r="BH25" s="271"/>
      <c r="BI25" s="271">
        <f>'RINCIAN PROG TAHUNAN'!Y23</f>
        <v>8</v>
      </c>
      <c r="BJ25" s="272">
        <f>'RINCIAN PROG TAHUNAN'!Z23</f>
        <v>0</v>
      </c>
      <c r="BK25" s="272">
        <f>'RINCIAN PROG TAHUNAN'!AA23</f>
        <v>0</v>
      </c>
      <c r="BL25" s="271">
        <f>'RINCIAN PROG TAHUNAN'!AB23</f>
        <v>0</v>
      </c>
      <c r="BM25" s="272">
        <f>'RINCIAN PROG TAHUNAN'!AC23</f>
        <v>0</v>
      </c>
      <c r="BN25" s="271">
        <f>'RINCIAN PROG TAHUNAN'!AD23</f>
        <v>10</v>
      </c>
      <c r="BO25" s="271">
        <f t="shared" si="3"/>
        <v>9</v>
      </c>
      <c r="BP25" s="272">
        <f t="shared" si="4"/>
        <v>0</v>
      </c>
      <c r="BQ25" s="272">
        <f t="shared" si="5"/>
        <v>0</v>
      </c>
      <c r="BR25" s="271">
        <f t="shared" si="6"/>
        <v>0</v>
      </c>
      <c r="BS25" s="272">
        <f t="shared" si="7"/>
        <v>0</v>
      </c>
      <c r="BT25" s="271">
        <f t="shared" si="8"/>
        <v>90</v>
      </c>
      <c r="BU25" s="271">
        <f t="shared" si="9"/>
        <v>10</v>
      </c>
      <c r="BV25" s="271">
        <f t="shared" si="10"/>
        <v>0</v>
      </c>
      <c r="BW25" s="272">
        <f t="shared" si="11"/>
        <v>0</v>
      </c>
      <c r="BX25" s="271">
        <f t="shared" si="12"/>
        <v>0</v>
      </c>
      <c r="BY25" s="272">
        <f t="shared" si="13"/>
        <v>0</v>
      </c>
      <c r="BZ25" s="271">
        <f t="shared" si="14"/>
        <v>0</v>
      </c>
      <c r="CA25" s="273"/>
      <c r="CB25" s="273"/>
      <c r="CC25" s="273"/>
      <c r="CD25" s="273"/>
      <c r="CE25" s="273"/>
      <c r="CF25" s="273"/>
      <c r="CG25" s="273"/>
      <c r="CH25" s="273"/>
      <c r="CI25" s="274"/>
      <c r="CJ25" s="274"/>
      <c r="CK25" s="274"/>
      <c r="CL25" s="274"/>
      <c r="CM25" s="274"/>
      <c r="CN25" s="274"/>
    </row>
    <row r="26" spans="1:92" s="212" customFormat="1" ht="66.75" customHeight="1" x14ac:dyDescent="0.2">
      <c r="A26"/>
      <c r="B26" s="220">
        <f t="shared" si="18"/>
        <v>9</v>
      </c>
      <c r="C26" s="182">
        <f t="shared" si="15"/>
        <v>0</v>
      </c>
      <c r="D26" s="183">
        <f t="shared" si="15"/>
        <v>0</v>
      </c>
      <c r="E26" s="182">
        <f t="shared" si="15"/>
        <v>0</v>
      </c>
      <c r="F26" s="183">
        <f t="shared" si="15"/>
        <v>0</v>
      </c>
      <c r="H26" s="148"/>
      <c r="I26" s="6"/>
      <c r="J26" s="6"/>
      <c r="K26" s="148">
        <f t="shared" si="0"/>
        <v>0</v>
      </c>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V26" s="271">
        <f t="shared" si="1"/>
        <v>10.000999999999999</v>
      </c>
      <c r="AW26" s="271">
        <f t="shared" si="16"/>
        <v>9.0008999999999997</v>
      </c>
      <c r="AX26" s="271">
        <v>9</v>
      </c>
      <c r="AY26" s="271">
        <f>'RINCIAN PROG TAHUNAN'!Q24</f>
        <v>9</v>
      </c>
      <c r="AZ26" s="271">
        <f>'RINCIAN PROG TAHUNAN'!R24</f>
        <v>0</v>
      </c>
      <c r="BA26" s="272">
        <f>'RINCIAN PROG TAHUNAN'!S24</f>
        <v>0</v>
      </c>
      <c r="BB26" s="271">
        <f>'RINCIAN PROG TAHUNAN'!T24</f>
        <v>0</v>
      </c>
      <c r="BC26" s="272">
        <f>'RINCIAN PROG TAHUNAN'!U24</f>
        <v>0</v>
      </c>
      <c r="BD26" s="271">
        <f>'RINCIAN PROG TAHUNAN'!V24</f>
        <v>90</v>
      </c>
      <c r="BE26" s="271"/>
      <c r="BF26" s="271">
        <f t="shared" si="2"/>
        <v>11.001099999999999</v>
      </c>
      <c r="BG26" s="271">
        <f t="shared" si="17"/>
        <v>9.0008999999999997</v>
      </c>
      <c r="BH26" s="271"/>
      <c r="BI26" s="271">
        <f>'RINCIAN PROG TAHUNAN'!Y24</f>
        <v>9</v>
      </c>
      <c r="BJ26" s="272">
        <f>'RINCIAN PROG TAHUNAN'!Z24</f>
        <v>0</v>
      </c>
      <c r="BK26" s="272">
        <f>'RINCIAN PROG TAHUNAN'!AA24</f>
        <v>0</v>
      </c>
      <c r="BL26" s="271">
        <f>'RINCIAN PROG TAHUNAN'!AB24</f>
        <v>0</v>
      </c>
      <c r="BM26" s="272">
        <f>'RINCIAN PROG TAHUNAN'!AC24</f>
        <v>0</v>
      </c>
      <c r="BN26" s="271">
        <f>'RINCIAN PROG TAHUNAN'!AD24</f>
        <v>9</v>
      </c>
      <c r="BO26" s="271">
        <f t="shared" si="3"/>
        <v>10</v>
      </c>
      <c r="BP26" s="272">
        <f t="shared" si="4"/>
        <v>0</v>
      </c>
      <c r="BQ26" s="272">
        <f t="shared" si="5"/>
        <v>0</v>
      </c>
      <c r="BR26" s="271">
        <f t="shared" si="6"/>
        <v>0</v>
      </c>
      <c r="BS26" s="272">
        <f t="shared" si="7"/>
        <v>0</v>
      </c>
      <c r="BT26" s="271">
        <f t="shared" si="8"/>
        <v>0</v>
      </c>
      <c r="BU26" s="271">
        <f t="shared" si="9"/>
        <v>11</v>
      </c>
      <c r="BV26" s="271">
        <f t="shared" si="10"/>
        <v>0</v>
      </c>
      <c r="BW26" s="272">
        <f t="shared" si="11"/>
        <v>0</v>
      </c>
      <c r="BX26" s="271">
        <f t="shared" si="12"/>
        <v>0</v>
      </c>
      <c r="BY26" s="272">
        <f t="shared" si="13"/>
        <v>0</v>
      </c>
      <c r="BZ26" s="271">
        <f t="shared" si="14"/>
        <v>0</v>
      </c>
      <c r="CA26" s="273"/>
      <c r="CB26" s="273"/>
      <c r="CC26" s="273"/>
      <c r="CD26" s="273"/>
      <c r="CE26" s="273"/>
      <c r="CF26" s="273"/>
      <c r="CG26" s="273"/>
      <c r="CH26" s="273"/>
      <c r="CI26" s="274"/>
      <c r="CJ26" s="274"/>
      <c r="CK26" s="274"/>
      <c r="CL26" s="274"/>
      <c r="CM26" s="274"/>
      <c r="CN26" s="274"/>
    </row>
    <row r="27" spans="1:92" s="212" customFormat="1" ht="66.75" customHeight="1" x14ac:dyDescent="0.2">
      <c r="A27"/>
      <c r="B27" s="220">
        <f t="shared" si="18"/>
        <v>10</v>
      </c>
      <c r="C27" s="182">
        <f t="shared" si="15"/>
        <v>0</v>
      </c>
      <c r="D27" s="183">
        <f t="shared" si="15"/>
        <v>0</v>
      </c>
      <c r="E27" s="182">
        <f t="shared" si="15"/>
        <v>0</v>
      </c>
      <c r="F27" s="183">
        <f t="shared" si="15"/>
        <v>0</v>
      </c>
      <c r="H27" s="148"/>
      <c r="I27" s="6"/>
      <c r="J27" s="6"/>
      <c r="K27" s="148">
        <f t="shared" si="0"/>
        <v>0</v>
      </c>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V27" s="271">
        <f t="shared" si="1"/>
        <v>11.001099999999999</v>
      </c>
      <c r="AW27" s="271">
        <f t="shared" si="16"/>
        <v>10.000999999999999</v>
      </c>
      <c r="AX27" s="271">
        <v>10</v>
      </c>
      <c r="AY27" s="271">
        <f>'RINCIAN PROG TAHUNAN'!Q25</f>
        <v>10</v>
      </c>
      <c r="AZ27" s="271">
        <f>'RINCIAN PROG TAHUNAN'!R25</f>
        <v>0</v>
      </c>
      <c r="BA27" s="272">
        <f>'RINCIAN PROG TAHUNAN'!S25</f>
        <v>0</v>
      </c>
      <c r="BB27" s="271">
        <f>'RINCIAN PROG TAHUNAN'!T25</f>
        <v>0</v>
      </c>
      <c r="BC27" s="272">
        <f>'RINCIAN PROG TAHUNAN'!U25</f>
        <v>0</v>
      </c>
      <c r="BD27" s="271">
        <f>'RINCIAN PROG TAHUNAN'!V25</f>
        <v>0</v>
      </c>
      <c r="BE27" s="271"/>
      <c r="BF27" s="271">
        <f t="shared" si="2"/>
        <v>12.001200000000001</v>
      </c>
      <c r="BG27" s="271">
        <f t="shared" si="17"/>
        <v>10.000999999999999</v>
      </c>
      <c r="BH27" s="271"/>
      <c r="BI27" s="271">
        <f>'RINCIAN PROG TAHUNAN'!Y25</f>
        <v>10</v>
      </c>
      <c r="BJ27" s="272">
        <f>'RINCIAN PROG TAHUNAN'!Z25</f>
        <v>0</v>
      </c>
      <c r="BK27" s="272">
        <f>'RINCIAN PROG TAHUNAN'!AA25</f>
        <v>0</v>
      </c>
      <c r="BL27" s="271">
        <f>'RINCIAN PROG TAHUNAN'!AB25</f>
        <v>0</v>
      </c>
      <c r="BM27" s="272">
        <f>'RINCIAN PROG TAHUNAN'!AC25</f>
        <v>0</v>
      </c>
      <c r="BN27" s="271">
        <f>'RINCIAN PROG TAHUNAN'!AD25</f>
        <v>0</v>
      </c>
      <c r="BO27" s="271">
        <f t="shared" si="3"/>
        <v>11</v>
      </c>
      <c r="BP27" s="272">
        <f t="shared" si="4"/>
        <v>0</v>
      </c>
      <c r="BQ27" s="272">
        <f t="shared" si="5"/>
        <v>0</v>
      </c>
      <c r="BR27" s="271">
        <f t="shared" si="6"/>
        <v>0</v>
      </c>
      <c r="BS27" s="272">
        <f t="shared" si="7"/>
        <v>0</v>
      </c>
      <c r="BT27" s="271">
        <f t="shared" si="8"/>
        <v>0</v>
      </c>
      <c r="BU27" s="271">
        <f t="shared" si="9"/>
        <v>12</v>
      </c>
      <c r="BV27" s="271">
        <f t="shared" si="10"/>
        <v>0</v>
      </c>
      <c r="BW27" s="272">
        <f t="shared" si="11"/>
        <v>0</v>
      </c>
      <c r="BX27" s="271">
        <f t="shared" si="12"/>
        <v>0</v>
      </c>
      <c r="BY27" s="272">
        <f t="shared" si="13"/>
        <v>0</v>
      </c>
      <c r="BZ27" s="271">
        <f t="shared" si="14"/>
        <v>0</v>
      </c>
      <c r="CA27" s="273"/>
      <c r="CB27" s="273"/>
      <c r="CC27" s="273"/>
      <c r="CD27" s="273"/>
      <c r="CE27" s="273"/>
      <c r="CF27" s="273"/>
      <c r="CG27" s="273"/>
      <c r="CH27" s="273"/>
      <c r="CI27" s="274"/>
      <c r="CJ27" s="274"/>
      <c r="CK27" s="274"/>
      <c r="CL27" s="274"/>
      <c r="CM27" s="274"/>
      <c r="CN27" s="274"/>
    </row>
    <row r="28" spans="1:92" s="212" customFormat="1" ht="66.75" customHeight="1" x14ac:dyDescent="0.2">
      <c r="A28"/>
      <c r="B28" s="220">
        <f t="shared" si="18"/>
        <v>11</v>
      </c>
      <c r="C28" s="182">
        <f t="shared" si="15"/>
        <v>0</v>
      </c>
      <c r="D28" s="183">
        <f t="shared" si="15"/>
        <v>0</v>
      </c>
      <c r="E28" s="182">
        <f t="shared" si="15"/>
        <v>0</v>
      </c>
      <c r="F28" s="183">
        <f t="shared" si="15"/>
        <v>0</v>
      </c>
      <c r="H28" s="148"/>
      <c r="I28" s="6"/>
      <c r="J28" s="6"/>
      <c r="K28" s="148">
        <f t="shared" si="0"/>
        <v>0</v>
      </c>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V28" s="271">
        <f t="shared" si="1"/>
        <v>12.001200000000001</v>
      </c>
      <c r="AW28" s="271">
        <f t="shared" si="16"/>
        <v>11.001099999999999</v>
      </c>
      <c r="AX28" s="271">
        <v>11</v>
      </c>
      <c r="AY28" s="271">
        <f>'RINCIAN PROG TAHUNAN'!Q26</f>
        <v>11</v>
      </c>
      <c r="AZ28" s="271">
        <f>'RINCIAN PROG TAHUNAN'!R26</f>
        <v>0</v>
      </c>
      <c r="BA28" s="272">
        <f>'RINCIAN PROG TAHUNAN'!S26</f>
        <v>0</v>
      </c>
      <c r="BB28" s="271">
        <f>'RINCIAN PROG TAHUNAN'!T26</f>
        <v>0</v>
      </c>
      <c r="BC28" s="272">
        <f>'RINCIAN PROG TAHUNAN'!U26</f>
        <v>0</v>
      </c>
      <c r="BD28" s="271">
        <f>'RINCIAN PROG TAHUNAN'!V26</f>
        <v>0</v>
      </c>
      <c r="BE28" s="271"/>
      <c r="BF28" s="271">
        <f t="shared" si="2"/>
        <v>13.001300000000001</v>
      </c>
      <c r="BG28" s="271">
        <f t="shared" si="17"/>
        <v>11.001099999999999</v>
      </c>
      <c r="BH28" s="271"/>
      <c r="BI28" s="271">
        <f>'RINCIAN PROG TAHUNAN'!Y26</f>
        <v>11</v>
      </c>
      <c r="BJ28" s="272">
        <f>'RINCIAN PROG TAHUNAN'!Z26</f>
        <v>0</v>
      </c>
      <c r="BK28" s="272">
        <f>'RINCIAN PROG TAHUNAN'!AA26</f>
        <v>0</v>
      </c>
      <c r="BL28" s="271">
        <f>'RINCIAN PROG TAHUNAN'!AB26</f>
        <v>0</v>
      </c>
      <c r="BM28" s="272">
        <f>'RINCIAN PROG TAHUNAN'!AC26</f>
        <v>0</v>
      </c>
      <c r="BN28" s="271">
        <f>'RINCIAN PROG TAHUNAN'!AD26</f>
        <v>0</v>
      </c>
      <c r="BO28" s="271">
        <f t="shared" si="3"/>
        <v>12</v>
      </c>
      <c r="BP28" s="272">
        <f t="shared" si="4"/>
        <v>0</v>
      </c>
      <c r="BQ28" s="272">
        <f t="shared" si="5"/>
        <v>0</v>
      </c>
      <c r="BR28" s="271">
        <f t="shared" si="6"/>
        <v>0</v>
      </c>
      <c r="BS28" s="272">
        <f t="shared" si="7"/>
        <v>0</v>
      </c>
      <c r="BT28" s="271">
        <f t="shared" si="8"/>
        <v>0</v>
      </c>
      <c r="BU28" s="271">
        <f t="shared" si="9"/>
        <v>13</v>
      </c>
      <c r="BV28" s="271">
        <f t="shared" si="10"/>
        <v>0</v>
      </c>
      <c r="BW28" s="272">
        <f t="shared" si="11"/>
        <v>0</v>
      </c>
      <c r="BX28" s="271">
        <f t="shared" si="12"/>
        <v>0</v>
      </c>
      <c r="BY28" s="272">
        <f t="shared" si="13"/>
        <v>0</v>
      </c>
      <c r="BZ28" s="271">
        <f t="shared" si="14"/>
        <v>0</v>
      </c>
      <c r="CA28" s="273"/>
      <c r="CB28" s="273"/>
      <c r="CC28" s="273"/>
      <c r="CD28" s="273"/>
      <c r="CE28" s="273"/>
      <c r="CF28" s="273"/>
      <c r="CG28" s="273"/>
      <c r="CH28" s="273"/>
      <c r="CI28" s="274"/>
      <c r="CJ28" s="274"/>
      <c r="CK28" s="274"/>
      <c r="CL28" s="274"/>
      <c r="CM28" s="274"/>
      <c r="CN28" s="274"/>
    </row>
    <row r="29" spans="1:92" s="212" customFormat="1" ht="66.75" customHeight="1" x14ac:dyDescent="0.2">
      <c r="A29"/>
      <c r="B29" s="220">
        <f t="shared" si="18"/>
        <v>12</v>
      </c>
      <c r="C29" s="182">
        <f t="shared" si="15"/>
        <v>0</v>
      </c>
      <c r="D29" s="183">
        <f t="shared" si="15"/>
        <v>0</v>
      </c>
      <c r="E29" s="182">
        <f t="shared" si="15"/>
        <v>0</v>
      </c>
      <c r="F29" s="183">
        <f t="shared" si="15"/>
        <v>0</v>
      </c>
      <c r="H29" s="148"/>
      <c r="I29" s="6"/>
      <c r="J29" s="6"/>
      <c r="K29" s="148">
        <f t="shared" si="0"/>
        <v>0</v>
      </c>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V29" s="271">
        <f t="shared" si="1"/>
        <v>13.001300000000001</v>
      </c>
      <c r="AW29" s="271">
        <f t="shared" si="16"/>
        <v>12.001200000000001</v>
      </c>
      <c r="AX29" s="271">
        <v>12</v>
      </c>
      <c r="AY29" s="271">
        <f>'RINCIAN PROG TAHUNAN'!Q27</f>
        <v>12</v>
      </c>
      <c r="AZ29" s="271">
        <f>'RINCIAN PROG TAHUNAN'!R27</f>
        <v>0</v>
      </c>
      <c r="BA29" s="272">
        <f>'RINCIAN PROG TAHUNAN'!S27</f>
        <v>0</v>
      </c>
      <c r="BB29" s="271">
        <f>'RINCIAN PROG TAHUNAN'!T27</f>
        <v>0</v>
      </c>
      <c r="BC29" s="272">
        <f>'RINCIAN PROG TAHUNAN'!U27</f>
        <v>0</v>
      </c>
      <c r="BD29" s="271">
        <f>'RINCIAN PROG TAHUNAN'!V27</f>
        <v>0</v>
      </c>
      <c r="BE29" s="271"/>
      <c r="BF29" s="271">
        <f t="shared" si="2"/>
        <v>14.0014</v>
      </c>
      <c r="BG29" s="271">
        <f t="shared" si="17"/>
        <v>12.001200000000001</v>
      </c>
      <c r="BH29" s="271"/>
      <c r="BI29" s="271">
        <f>'RINCIAN PROG TAHUNAN'!Y27</f>
        <v>12</v>
      </c>
      <c r="BJ29" s="272">
        <f>'RINCIAN PROG TAHUNAN'!Z27</f>
        <v>0</v>
      </c>
      <c r="BK29" s="272">
        <f>'RINCIAN PROG TAHUNAN'!AA27</f>
        <v>0</v>
      </c>
      <c r="BL29" s="271">
        <f>'RINCIAN PROG TAHUNAN'!AB27</f>
        <v>0</v>
      </c>
      <c r="BM29" s="272">
        <f>'RINCIAN PROG TAHUNAN'!AC27</f>
        <v>0</v>
      </c>
      <c r="BN29" s="271">
        <f>'RINCIAN PROG TAHUNAN'!AD27</f>
        <v>0</v>
      </c>
      <c r="BO29" s="271">
        <f t="shared" si="3"/>
        <v>13</v>
      </c>
      <c r="BP29" s="272">
        <f t="shared" si="4"/>
        <v>0</v>
      </c>
      <c r="BQ29" s="272">
        <f t="shared" si="5"/>
        <v>0</v>
      </c>
      <c r="BR29" s="271">
        <f t="shared" si="6"/>
        <v>0</v>
      </c>
      <c r="BS29" s="272">
        <f t="shared" si="7"/>
        <v>0</v>
      </c>
      <c r="BT29" s="271">
        <f t="shared" si="8"/>
        <v>0</v>
      </c>
      <c r="BU29" s="271">
        <f t="shared" si="9"/>
        <v>14</v>
      </c>
      <c r="BV29" s="271">
        <f t="shared" si="10"/>
        <v>0</v>
      </c>
      <c r="BW29" s="272">
        <f t="shared" si="11"/>
        <v>0</v>
      </c>
      <c r="BX29" s="271">
        <f t="shared" si="12"/>
        <v>0</v>
      </c>
      <c r="BY29" s="272">
        <f t="shared" si="13"/>
        <v>0</v>
      </c>
      <c r="BZ29" s="271">
        <f t="shared" si="14"/>
        <v>0</v>
      </c>
      <c r="CA29" s="273"/>
      <c r="CB29" s="273"/>
      <c r="CC29" s="273"/>
      <c r="CD29" s="273"/>
      <c r="CE29" s="273"/>
      <c r="CF29" s="273"/>
      <c r="CG29" s="273"/>
      <c r="CH29" s="273"/>
      <c r="CI29" s="274"/>
      <c r="CJ29" s="274"/>
      <c r="CK29" s="274"/>
      <c r="CL29" s="274"/>
      <c r="CM29" s="274"/>
      <c r="CN29" s="274"/>
    </row>
    <row r="30" spans="1:92" s="212" customFormat="1" ht="66.75" customHeight="1" x14ac:dyDescent="0.2">
      <c r="A30"/>
      <c r="B30" s="220">
        <f t="shared" si="18"/>
        <v>13</v>
      </c>
      <c r="C30" s="182">
        <f t="shared" si="15"/>
        <v>0</v>
      </c>
      <c r="D30" s="183">
        <f t="shared" si="15"/>
        <v>0</v>
      </c>
      <c r="E30" s="182">
        <f t="shared" si="15"/>
        <v>0</v>
      </c>
      <c r="F30" s="183">
        <f t="shared" si="15"/>
        <v>0</v>
      </c>
      <c r="H30" s="148"/>
      <c r="I30" s="6"/>
      <c r="J30" s="6"/>
      <c r="K30" s="148">
        <f t="shared" si="0"/>
        <v>0</v>
      </c>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V30" s="271">
        <f t="shared" si="1"/>
        <v>14.0014</v>
      </c>
      <c r="AW30" s="271">
        <f t="shared" si="16"/>
        <v>13.001300000000001</v>
      </c>
      <c r="AX30" s="271">
        <v>13</v>
      </c>
      <c r="AY30" s="271">
        <f>'RINCIAN PROG TAHUNAN'!Q28</f>
        <v>13</v>
      </c>
      <c r="AZ30" s="271">
        <f>'RINCIAN PROG TAHUNAN'!R28</f>
        <v>0</v>
      </c>
      <c r="BA30" s="272">
        <f>'RINCIAN PROG TAHUNAN'!S28</f>
        <v>0</v>
      </c>
      <c r="BB30" s="271">
        <f>'RINCIAN PROG TAHUNAN'!T28</f>
        <v>0</v>
      </c>
      <c r="BC30" s="272">
        <f>'RINCIAN PROG TAHUNAN'!U28</f>
        <v>0</v>
      </c>
      <c r="BD30" s="271">
        <f>'RINCIAN PROG TAHUNAN'!V28</f>
        <v>0</v>
      </c>
      <c r="BE30" s="271"/>
      <c r="BF30" s="271">
        <f t="shared" si="2"/>
        <v>15.0015</v>
      </c>
      <c r="BG30" s="271">
        <f t="shared" si="17"/>
        <v>13.001300000000001</v>
      </c>
      <c r="BH30" s="271"/>
      <c r="BI30" s="271">
        <f>'RINCIAN PROG TAHUNAN'!Y28</f>
        <v>13</v>
      </c>
      <c r="BJ30" s="272">
        <f>'RINCIAN PROG TAHUNAN'!Z28</f>
        <v>0</v>
      </c>
      <c r="BK30" s="272">
        <f>'RINCIAN PROG TAHUNAN'!AA28</f>
        <v>0</v>
      </c>
      <c r="BL30" s="271">
        <f>'RINCIAN PROG TAHUNAN'!AB28</f>
        <v>0</v>
      </c>
      <c r="BM30" s="272">
        <f>'RINCIAN PROG TAHUNAN'!AC28</f>
        <v>0</v>
      </c>
      <c r="BN30" s="271">
        <f>'RINCIAN PROG TAHUNAN'!AD28</f>
        <v>0</v>
      </c>
      <c r="BO30" s="271">
        <f t="shared" si="3"/>
        <v>14</v>
      </c>
      <c r="BP30" s="272">
        <f t="shared" si="4"/>
        <v>0</v>
      </c>
      <c r="BQ30" s="272">
        <f t="shared" si="5"/>
        <v>0</v>
      </c>
      <c r="BR30" s="271">
        <f t="shared" si="6"/>
        <v>0</v>
      </c>
      <c r="BS30" s="272">
        <f t="shared" si="7"/>
        <v>0</v>
      </c>
      <c r="BT30" s="271">
        <f t="shared" si="8"/>
        <v>0</v>
      </c>
      <c r="BU30" s="271">
        <f t="shared" si="9"/>
        <v>15</v>
      </c>
      <c r="BV30" s="271">
        <f t="shared" si="10"/>
        <v>0</v>
      </c>
      <c r="BW30" s="272">
        <f t="shared" si="11"/>
        <v>0</v>
      </c>
      <c r="BX30" s="271">
        <f t="shared" si="12"/>
        <v>0</v>
      </c>
      <c r="BY30" s="272">
        <f t="shared" si="13"/>
        <v>0</v>
      </c>
      <c r="BZ30" s="271">
        <f t="shared" si="14"/>
        <v>0</v>
      </c>
      <c r="CA30" s="273"/>
      <c r="CB30" s="273"/>
      <c r="CC30" s="273"/>
      <c r="CD30" s="273"/>
      <c r="CE30" s="273"/>
      <c r="CF30" s="273"/>
      <c r="CG30" s="273"/>
      <c r="CH30" s="273"/>
      <c r="CI30" s="274"/>
      <c r="CJ30" s="274"/>
      <c r="CK30" s="274"/>
      <c r="CL30" s="274"/>
      <c r="CM30" s="274"/>
      <c r="CN30" s="274"/>
    </row>
    <row r="31" spans="1:92" s="212" customFormat="1" ht="66.75" customHeight="1" x14ac:dyDescent="0.2">
      <c r="A31"/>
      <c r="B31" s="220">
        <f t="shared" si="18"/>
        <v>14</v>
      </c>
      <c r="C31" s="182">
        <f t="shared" si="15"/>
        <v>0</v>
      </c>
      <c r="D31" s="183">
        <f t="shared" si="15"/>
        <v>0</v>
      </c>
      <c r="E31" s="182">
        <f t="shared" si="15"/>
        <v>0</v>
      </c>
      <c r="F31" s="183">
        <f t="shared" si="15"/>
        <v>0</v>
      </c>
      <c r="H31" s="148"/>
      <c r="I31" s="6"/>
      <c r="J31" s="6"/>
      <c r="K31" s="148">
        <f t="shared" si="0"/>
        <v>0</v>
      </c>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V31" s="271">
        <f t="shared" si="1"/>
        <v>15.0015</v>
      </c>
      <c r="AW31" s="271">
        <f t="shared" si="16"/>
        <v>14.0014</v>
      </c>
      <c r="AX31" s="271">
        <v>14</v>
      </c>
      <c r="AY31" s="271">
        <f>'RINCIAN PROG TAHUNAN'!Q29</f>
        <v>14</v>
      </c>
      <c r="AZ31" s="271">
        <f>'RINCIAN PROG TAHUNAN'!R29</f>
        <v>0</v>
      </c>
      <c r="BA31" s="272">
        <f>'RINCIAN PROG TAHUNAN'!S29</f>
        <v>0</v>
      </c>
      <c r="BB31" s="271">
        <f>'RINCIAN PROG TAHUNAN'!T29</f>
        <v>0</v>
      </c>
      <c r="BC31" s="272">
        <f>'RINCIAN PROG TAHUNAN'!U29</f>
        <v>0</v>
      </c>
      <c r="BD31" s="271">
        <f>'RINCIAN PROG TAHUNAN'!V29</f>
        <v>0</v>
      </c>
      <c r="BE31" s="271"/>
      <c r="BF31" s="271">
        <f t="shared" si="2"/>
        <v>16.0016</v>
      </c>
      <c r="BG31" s="271">
        <f t="shared" si="17"/>
        <v>14.0014</v>
      </c>
      <c r="BH31" s="271"/>
      <c r="BI31" s="271">
        <f>'RINCIAN PROG TAHUNAN'!Y29</f>
        <v>14</v>
      </c>
      <c r="BJ31" s="272">
        <f>'RINCIAN PROG TAHUNAN'!Z29</f>
        <v>0</v>
      </c>
      <c r="BK31" s="272">
        <f>'RINCIAN PROG TAHUNAN'!AA29</f>
        <v>0</v>
      </c>
      <c r="BL31" s="271">
        <f>'RINCIAN PROG TAHUNAN'!AB29</f>
        <v>0</v>
      </c>
      <c r="BM31" s="272">
        <f>'RINCIAN PROG TAHUNAN'!AC29</f>
        <v>0</v>
      </c>
      <c r="BN31" s="271">
        <f>'RINCIAN PROG TAHUNAN'!AD29</f>
        <v>0</v>
      </c>
      <c r="BO31" s="271">
        <f t="shared" si="3"/>
        <v>15</v>
      </c>
      <c r="BP31" s="272">
        <f t="shared" si="4"/>
        <v>0</v>
      </c>
      <c r="BQ31" s="272">
        <f t="shared" si="5"/>
        <v>0</v>
      </c>
      <c r="BR31" s="271">
        <f t="shared" si="6"/>
        <v>0</v>
      </c>
      <c r="BS31" s="272">
        <f t="shared" si="7"/>
        <v>0</v>
      </c>
      <c r="BT31" s="271">
        <f t="shared" si="8"/>
        <v>0</v>
      </c>
      <c r="BU31" s="271">
        <f t="shared" si="9"/>
        <v>16</v>
      </c>
      <c r="BV31" s="271">
        <f t="shared" si="10"/>
        <v>0</v>
      </c>
      <c r="BW31" s="272">
        <f t="shared" si="11"/>
        <v>0</v>
      </c>
      <c r="BX31" s="271">
        <f t="shared" si="12"/>
        <v>0</v>
      </c>
      <c r="BY31" s="272">
        <f t="shared" si="13"/>
        <v>0</v>
      </c>
      <c r="BZ31" s="271">
        <f t="shared" si="14"/>
        <v>0</v>
      </c>
      <c r="CA31" s="273"/>
      <c r="CB31" s="273"/>
      <c r="CC31" s="273"/>
      <c r="CD31" s="273"/>
      <c r="CE31" s="273"/>
      <c r="CF31" s="273"/>
      <c r="CG31" s="273"/>
      <c r="CH31" s="273"/>
      <c r="CI31" s="274"/>
      <c r="CJ31" s="274"/>
      <c r="CK31" s="274"/>
      <c r="CL31" s="274"/>
      <c r="CM31" s="274"/>
      <c r="CN31" s="274"/>
    </row>
    <row r="32" spans="1:92" s="212" customFormat="1" ht="66.75" customHeight="1" x14ac:dyDescent="0.2">
      <c r="A32"/>
      <c r="B32" s="220">
        <f t="shared" si="18"/>
        <v>15</v>
      </c>
      <c r="C32" s="182">
        <f t="shared" si="15"/>
        <v>0</v>
      </c>
      <c r="D32" s="183">
        <f t="shared" si="15"/>
        <v>0</v>
      </c>
      <c r="E32" s="182">
        <f t="shared" si="15"/>
        <v>0</v>
      </c>
      <c r="F32" s="183">
        <f t="shared" si="15"/>
        <v>0</v>
      </c>
      <c r="H32" s="148"/>
      <c r="I32" s="6"/>
      <c r="J32" s="6"/>
      <c r="K32" s="148">
        <f t="shared" si="0"/>
        <v>0</v>
      </c>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V32" s="271">
        <f t="shared" si="1"/>
        <v>16.0016</v>
      </c>
      <c r="AW32" s="271">
        <f t="shared" si="16"/>
        <v>15.0015</v>
      </c>
      <c r="AX32" s="271">
        <v>15</v>
      </c>
      <c r="AY32" s="271">
        <f>'RINCIAN PROG TAHUNAN'!Q30</f>
        <v>15</v>
      </c>
      <c r="AZ32" s="271">
        <f>'RINCIAN PROG TAHUNAN'!R30</f>
        <v>0</v>
      </c>
      <c r="BA32" s="272">
        <f>'RINCIAN PROG TAHUNAN'!S30</f>
        <v>0</v>
      </c>
      <c r="BB32" s="271">
        <f>'RINCIAN PROG TAHUNAN'!T30</f>
        <v>0</v>
      </c>
      <c r="BC32" s="272">
        <f>'RINCIAN PROG TAHUNAN'!U30</f>
        <v>0</v>
      </c>
      <c r="BD32" s="271">
        <f>'RINCIAN PROG TAHUNAN'!V30</f>
        <v>0</v>
      </c>
      <c r="BE32" s="271"/>
      <c r="BF32" s="271">
        <f t="shared" si="2"/>
        <v>17.0017</v>
      </c>
      <c r="BG32" s="271">
        <f t="shared" si="17"/>
        <v>15.0015</v>
      </c>
      <c r="BH32" s="271"/>
      <c r="BI32" s="271">
        <f>'RINCIAN PROG TAHUNAN'!Y30</f>
        <v>15</v>
      </c>
      <c r="BJ32" s="272">
        <f>'RINCIAN PROG TAHUNAN'!Z30</f>
        <v>0</v>
      </c>
      <c r="BK32" s="272">
        <f>'RINCIAN PROG TAHUNAN'!AA30</f>
        <v>0</v>
      </c>
      <c r="BL32" s="271">
        <f>'RINCIAN PROG TAHUNAN'!AB30</f>
        <v>0</v>
      </c>
      <c r="BM32" s="272">
        <f>'RINCIAN PROG TAHUNAN'!AC30</f>
        <v>0</v>
      </c>
      <c r="BN32" s="271">
        <f>'RINCIAN PROG TAHUNAN'!AD30</f>
        <v>0</v>
      </c>
      <c r="BO32" s="271">
        <f t="shared" si="3"/>
        <v>16</v>
      </c>
      <c r="BP32" s="272">
        <f t="shared" si="4"/>
        <v>0</v>
      </c>
      <c r="BQ32" s="272">
        <f t="shared" si="5"/>
        <v>0</v>
      </c>
      <c r="BR32" s="271">
        <f t="shared" si="6"/>
        <v>0</v>
      </c>
      <c r="BS32" s="272">
        <f t="shared" si="7"/>
        <v>0</v>
      </c>
      <c r="BT32" s="271">
        <f t="shared" si="8"/>
        <v>0</v>
      </c>
      <c r="BU32" s="271">
        <f t="shared" si="9"/>
        <v>17</v>
      </c>
      <c r="BV32" s="271">
        <f t="shared" si="10"/>
        <v>0</v>
      </c>
      <c r="BW32" s="272">
        <f t="shared" si="11"/>
        <v>0</v>
      </c>
      <c r="BX32" s="271">
        <f t="shared" si="12"/>
        <v>0</v>
      </c>
      <c r="BY32" s="272">
        <f t="shared" si="13"/>
        <v>0</v>
      </c>
      <c r="BZ32" s="271">
        <f t="shared" si="14"/>
        <v>0</v>
      </c>
      <c r="CA32" s="273"/>
      <c r="CB32" s="273"/>
      <c r="CC32" s="273"/>
      <c r="CD32" s="273"/>
      <c r="CE32" s="273"/>
      <c r="CF32" s="273"/>
      <c r="CG32" s="273"/>
      <c r="CH32" s="273"/>
      <c r="CI32" s="274"/>
      <c r="CJ32" s="274"/>
      <c r="CK32" s="274"/>
      <c r="CL32" s="274"/>
      <c r="CM32" s="274"/>
      <c r="CN32" s="274"/>
    </row>
    <row r="33" spans="1:92" s="212" customFormat="1" ht="66.75" customHeight="1" x14ac:dyDescent="0.2">
      <c r="A33"/>
      <c r="B33" s="220">
        <f t="shared" si="18"/>
        <v>16</v>
      </c>
      <c r="C33" s="182">
        <f t="shared" si="15"/>
        <v>0</v>
      </c>
      <c r="D33" s="183">
        <f t="shared" si="15"/>
        <v>0</v>
      </c>
      <c r="E33" s="182">
        <f t="shared" si="15"/>
        <v>0</v>
      </c>
      <c r="F33" s="183">
        <f t="shared" si="15"/>
        <v>0</v>
      </c>
      <c r="H33" s="148"/>
      <c r="I33" s="6"/>
      <c r="J33" s="6"/>
      <c r="K33" s="148">
        <f t="shared" si="0"/>
        <v>0</v>
      </c>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V33" s="271">
        <f t="shared" si="1"/>
        <v>18.001799999999999</v>
      </c>
      <c r="AW33" s="271">
        <f t="shared" si="16"/>
        <v>16.0016</v>
      </c>
      <c r="AX33" s="271">
        <v>16</v>
      </c>
      <c r="AY33" s="271">
        <f>'RINCIAN PROG TAHUNAN'!Q31</f>
        <v>16</v>
      </c>
      <c r="AZ33" s="271">
        <f>'RINCIAN PROG TAHUNAN'!R31</f>
        <v>0</v>
      </c>
      <c r="BA33" s="272">
        <f>'RINCIAN PROG TAHUNAN'!S31</f>
        <v>0</v>
      </c>
      <c r="BB33" s="271">
        <f>'RINCIAN PROG TAHUNAN'!T31</f>
        <v>0</v>
      </c>
      <c r="BC33" s="272">
        <f>'RINCIAN PROG TAHUNAN'!U31</f>
        <v>0</v>
      </c>
      <c r="BD33" s="271">
        <f>'RINCIAN PROG TAHUNAN'!V31</f>
        <v>0</v>
      </c>
      <c r="BE33" s="271"/>
      <c r="BF33" s="271">
        <f t="shared" si="2"/>
        <v>18.001799999999999</v>
      </c>
      <c r="BG33" s="271">
        <f t="shared" si="17"/>
        <v>16.0016</v>
      </c>
      <c r="BH33" s="271"/>
      <c r="BI33" s="271">
        <f>'RINCIAN PROG TAHUNAN'!Y31</f>
        <v>16</v>
      </c>
      <c r="BJ33" s="272">
        <f>'RINCIAN PROG TAHUNAN'!Z31</f>
        <v>0</v>
      </c>
      <c r="BK33" s="272">
        <f>'RINCIAN PROG TAHUNAN'!AA31</f>
        <v>0</v>
      </c>
      <c r="BL33" s="271">
        <f>'RINCIAN PROG TAHUNAN'!AB31</f>
        <v>0</v>
      </c>
      <c r="BM33" s="272">
        <f>'RINCIAN PROG TAHUNAN'!AC31</f>
        <v>0</v>
      </c>
      <c r="BN33" s="271">
        <f>'RINCIAN PROG TAHUNAN'!AD31</f>
        <v>0</v>
      </c>
      <c r="BO33" s="271">
        <f t="shared" si="3"/>
        <v>18</v>
      </c>
      <c r="BP33" s="272">
        <f t="shared" si="4"/>
        <v>0</v>
      </c>
      <c r="BQ33" s="272">
        <f t="shared" si="5"/>
        <v>0</v>
      </c>
      <c r="BR33" s="271">
        <f t="shared" si="6"/>
        <v>0</v>
      </c>
      <c r="BS33" s="272">
        <f t="shared" si="7"/>
        <v>0</v>
      </c>
      <c r="BT33" s="271">
        <f t="shared" si="8"/>
        <v>0</v>
      </c>
      <c r="BU33" s="271">
        <f t="shared" si="9"/>
        <v>18</v>
      </c>
      <c r="BV33" s="271">
        <f t="shared" si="10"/>
        <v>0</v>
      </c>
      <c r="BW33" s="272">
        <f t="shared" si="11"/>
        <v>0</v>
      </c>
      <c r="BX33" s="271">
        <f t="shared" si="12"/>
        <v>0</v>
      </c>
      <c r="BY33" s="272">
        <f t="shared" si="13"/>
        <v>0</v>
      </c>
      <c r="BZ33" s="271">
        <f t="shared" si="14"/>
        <v>0</v>
      </c>
      <c r="CA33" s="273"/>
      <c r="CB33" s="273"/>
      <c r="CC33" s="273"/>
      <c r="CD33" s="273"/>
      <c r="CE33" s="273"/>
      <c r="CF33" s="273"/>
      <c r="CG33" s="273"/>
      <c r="CH33" s="273"/>
      <c r="CI33" s="274"/>
      <c r="CJ33" s="274"/>
      <c r="CK33" s="274"/>
      <c r="CL33" s="274"/>
      <c r="CM33" s="274"/>
      <c r="CN33" s="274"/>
    </row>
    <row r="34" spans="1:92" s="212" customFormat="1" ht="66.75" customHeight="1" x14ac:dyDescent="0.2">
      <c r="A34"/>
      <c r="B34" s="220">
        <f t="shared" si="18"/>
        <v>17</v>
      </c>
      <c r="C34" s="182" t="str">
        <f t="shared" si="15"/>
        <v/>
      </c>
      <c r="D34" s="183" t="str">
        <f t="shared" si="15"/>
        <v/>
      </c>
      <c r="E34" s="182" t="str">
        <f t="shared" si="15"/>
        <v/>
      </c>
      <c r="F34" s="183" t="str">
        <f t="shared" si="15"/>
        <v/>
      </c>
      <c r="H34" s="148"/>
      <c r="I34" s="6"/>
      <c r="J34" s="6"/>
      <c r="K34" s="148" t="str">
        <f t="shared" si="0"/>
        <v/>
      </c>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V34" s="271" t="str">
        <f t="shared" si="1"/>
        <v/>
      </c>
      <c r="AW34" s="271" t="str">
        <f t="shared" si="16"/>
        <v/>
      </c>
      <c r="AX34" s="271">
        <v>17</v>
      </c>
      <c r="AY34" s="271" t="str">
        <f>'RINCIAN PROG TAHUNAN'!Q32</f>
        <v/>
      </c>
      <c r="AZ34" s="271" t="str">
        <f>'RINCIAN PROG TAHUNAN'!R32</f>
        <v/>
      </c>
      <c r="BA34" s="272" t="str">
        <f>'RINCIAN PROG TAHUNAN'!S32</f>
        <v/>
      </c>
      <c r="BB34" s="271" t="str">
        <f>'RINCIAN PROG TAHUNAN'!T32</f>
        <v/>
      </c>
      <c r="BC34" s="272" t="str">
        <f>'RINCIAN PROG TAHUNAN'!U32</f>
        <v/>
      </c>
      <c r="BD34" s="271" t="str">
        <f>'RINCIAN PROG TAHUNAN'!V32</f>
        <v/>
      </c>
      <c r="BE34" s="271"/>
      <c r="BF34" s="271" t="str">
        <f t="shared" si="2"/>
        <v/>
      </c>
      <c r="BG34" s="271">
        <f t="shared" si="17"/>
        <v>17.0017</v>
      </c>
      <c r="BH34" s="271"/>
      <c r="BI34" s="271">
        <f>'RINCIAN PROG TAHUNAN'!Y32</f>
        <v>17</v>
      </c>
      <c r="BJ34" s="272">
        <f>'RINCIAN PROG TAHUNAN'!Z32</f>
        <v>0</v>
      </c>
      <c r="BK34" s="272">
        <f>'RINCIAN PROG TAHUNAN'!AA32</f>
        <v>0</v>
      </c>
      <c r="BL34" s="271">
        <f>'RINCIAN PROG TAHUNAN'!AB32</f>
        <v>0</v>
      </c>
      <c r="BM34" s="272">
        <f>'RINCIAN PROG TAHUNAN'!AC32</f>
        <v>0</v>
      </c>
      <c r="BN34" s="271">
        <f>'RINCIAN PROG TAHUNAN'!AD32</f>
        <v>0</v>
      </c>
      <c r="BO34" s="271" t="str">
        <f t="shared" si="3"/>
        <v/>
      </c>
      <c r="BP34" s="272" t="str">
        <f t="shared" si="4"/>
        <v/>
      </c>
      <c r="BQ34" s="272" t="str">
        <f t="shared" si="5"/>
        <v/>
      </c>
      <c r="BR34" s="271" t="str">
        <f t="shared" si="6"/>
        <v/>
      </c>
      <c r="BS34" s="272" t="str">
        <f t="shared" si="7"/>
        <v/>
      </c>
      <c r="BT34" s="271" t="str">
        <f t="shared" si="8"/>
        <v/>
      </c>
      <c r="BU34" s="271" t="str">
        <f t="shared" si="9"/>
        <v/>
      </c>
      <c r="BV34" s="271" t="str">
        <f t="shared" si="10"/>
        <v/>
      </c>
      <c r="BW34" s="272" t="str">
        <f t="shared" si="11"/>
        <v/>
      </c>
      <c r="BX34" s="271" t="str">
        <f t="shared" si="12"/>
        <v/>
      </c>
      <c r="BY34" s="272" t="str">
        <f t="shared" si="13"/>
        <v/>
      </c>
      <c r="BZ34" s="271" t="str">
        <f t="shared" si="14"/>
        <v/>
      </c>
      <c r="CA34" s="273"/>
      <c r="CB34" s="273"/>
      <c r="CC34" s="273"/>
      <c r="CD34" s="273"/>
      <c r="CE34" s="273"/>
      <c r="CF34" s="273"/>
      <c r="CG34" s="273"/>
      <c r="CH34" s="273"/>
      <c r="CI34" s="274"/>
      <c r="CJ34" s="274"/>
      <c r="CK34" s="274"/>
      <c r="CL34" s="274"/>
      <c r="CM34" s="274"/>
      <c r="CN34" s="274"/>
    </row>
    <row r="35" spans="1:92" s="212" customFormat="1" ht="66.75" customHeight="1" x14ac:dyDescent="0.2">
      <c r="A35"/>
      <c r="B35" s="220" t="str">
        <f t="shared" si="18"/>
        <v/>
      </c>
      <c r="C35" s="182" t="str">
        <f t="shared" ref="C35:G36" si="19">BV35</f>
        <v/>
      </c>
      <c r="D35" s="183" t="str">
        <f t="shared" si="19"/>
        <v/>
      </c>
      <c r="E35" s="182" t="str">
        <f t="shared" si="19"/>
        <v/>
      </c>
      <c r="F35" s="183" t="str">
        <f t="shared" si="19"/>
        <v/>
      </c>
      <c r="H35" s="148"/>
      <c r="I35" s="6"/>
      <c r="J35" s="6"/>
      <c r="K35" s="148" t="str">
        <f t="shared" si="0"/>
        <v/>
      </c>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V35" s="271" t="str">
        <f t="shared" si="1"/>
        <v/>
      </c>
      <c r="AW35" s="271">
        <f t="shared" si="16"/>
        <v>18.001799999999999</v>
      </c>
      <c r="AX35" s="271">
        <v>18</v>
      </c>
      <c r="AY35" s="271">
        <f>'RINCIAN PROG TAHUNAN'!Q33</f>
        <v>18</v>
      </c>
      <c r="AZ35" s="271">
        <f>'RINCIAN PROG TAHUNAN'!R33</f>
        <v>0</v>
      </c>
      <c r="BA35" s="272">
        <f>'RINCIAN PROG TAHUNAN'!S33</f>
        <v>0</v>
      </c>
      <c r="BB35" s="271">
        <f>'RINCIAN PROG TAHUNAN'!T33</f>
        <v>0</v>
      </c>
      <c r="BC35" s="272">
        <f>'RINCIAN PROG TAHUNAN'!U33</f>
        <v>0</v>
      </c>
      <c r="BD35" s="271">
        <f>'RINCIAN PROG TAHUNAN'!V33</f>
        <v>0</v>
      </c>
      <c r="BE35" s="271"/>
      <c r="BF35" s="271" t="str">
        <f t="shared" si="2"/>
        <v/>
      </c>
      <c r="BG35" s="271">
        <f t="shared" si="17"/>
        <v>18.001799999999999</v>
      </c>
      <c r="BH35" s="271"/>
      <c r="BI35" s="271">
        <f>'RINCIAN PROG TAHUNAN'!Y33</f>
        <v>18</v>
      </c>
      <c r="BJ35" s="272">
        <f>'RINCIAN PROG TAHUNAN'!Z33</f>
        <v>0</v>
      </c>
      <c r="BK35" s="272">
        <f>'RINCIAN PROG TAHUNAN'!AA33</f>
        <v>0</v>
      </c>
      <c r="BL35" s="271">
        <f>'RINCIAN PROG TAHUNAN'!AB33</f>
        <v>0</v>
      </c>
      <c r="BM35" s="272">
        <f>'RINCIAN PROG TAHUNAN'!AC33</f>
        <v>0</v>
      </c>
      <c r="BN35" s="271">
        <f>'RINCIAN PROG TAHUNAN'!AD33</f>
        <v>0</v>
      </c>
      <c r="BO35" s="271" t="str">
        <f t="shared" si="3"/>
        <v/>
      </c>
      <c r="BP35" s="272" t="str">
        <f t="shared" si="4"/>
        <v/>
      </c>
      <c r="BQ35" s="272" t="str">
        <f t="shared" si="5"/>
        <v/>
      </c>
      <c r="BR35" s="271" t="str">
        <f t="shared" si="6"/>
        <v/>
      </c>
      <c r="BS35" s="272" t="str">
        <f t="shared" si="7"/>
        <v/>
      </c>
      <c r="BT35" s="271" t="str">
        <f t="shared" si="8"/>
        <v/>
      </c>
      <c r="BU35" s="271" t="str">
        <f t="shared" si="9"/>
        <v/>
      </c>
      <c r="BV35" s="271" t="str">
        <f t="shared" si="10"/>
        <v/>
      </c>
      <c r="BW35" s="272" t="str">
        <f t="shared" si="11"/>
        <v/>
      </c>
      <c r="BX35" s="271" t="str">
        <f t="shared" si="12"/>
        <v/>
      </c>
      <c r="BY35" s="272" t="str">
        <f t="shared" si="13"/>
        <v/>
      </c>
      <c r="BZ35" s="271" t="str">
        <f t="shared" si="14"/>
        <v/>
      </c>
      <c r="CA35" s="273"/>
      <c r="CB35" s="273"/>
      <c r="CC35" s="273"/>
      <c r="CD35" s="273"/>
      <c r="CE35" s="273"/>
      <c r="CF35" s="273"/>
      <c r="CG35" s="273"/>
      <c r="CH35" s="273"/>
      <c r="CI35" s="274"/>
      <c r="CJ35" s="274"/>
      <c r="CK35" s="274"/>
      <c r="CL35" s="274"/>
      <c r="CM35" s="274"/>
      <c r="CN35" s="274"/>
    </row>
    <row r="36" spans="1:92" ht="66.75" hidden="1" customHeight="1" x14ac:dyDescent="0.2">
      <c r="B36" s="259" t="str">
        <f t="shared" si="18"/>
        <v/>
      </c>
      <c r="C36" s="260" t="str">
        <f t="shared" si="19"/>
        <v/>
      </c>
      <c r="D36" s="261" t="str">
        <f t="shared" si="19"/>
        <v/>
      </c>
      <c r="E36" s="260" t="str">
        <f t="shared" si="19"/>
        <v/>
      </c>
      <c r="F36" s="261" t="str">
        <f t="shared" si="19"/>
        <v/>
      </c>
      <c r="G36" s="262" t="str">
        <f t="shared" si="19"/>
        <v/>
      </c>
      <c r="H36" s="263"/>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264"/>
      <c r="AM36" s="199"/>
      <c r="AN36" s="199"/>
      <c r="AO36" s="199"/>
      <c r="AP36" s="199"/>
      <c r="AQ36" s="199"/>
      <c r="AR36" s="199"/>
      <c r="AS36" s="199"/>
      <c r="AT36" s="199"/>
      <c r="AU36" s="199"/>
      <c r="AV36" s="234" t="str">
        <f t="shared" si="1"/>
        <v/>
      </c>
      <c r="AW36" s="234" t="str">
        <f t="shared" si="16"/>
        <v/>
      </c>
      <c r="AX36" s="234">
        <v>19</v>
      </c>
      <c r="AY36" s="234" t="str">
        <f>'RINCIAN PROG TAHUNAN'!Q34</f>
        <v/>
      </c>
      <c r="AZ36" s="234" t="str">
        <f>'RINCIAN PROG TAHUNAN'!R34</f>
        <v/>
      </c>
      <c r="BA36" s="235" t="str">
        <f>'RINCIAN PROG TAHUNAN'!S34</f>
        <v/>
      </c>
      <c r="BB36" s="234" t="str">
        <f>'RINCIAN PROG TAHUNAN'!T34</f>
        <v/>
      </c>
      <c r="BC36" s="235" t="str">
        <f>'RINCIAN PROG TAHUNAN'!U34</f>
        <v/>
      </c>
      <c r="BD36" s="234" t="str">
        <f>'RINCIAN PROG TAHUNAN'!V34</f>
        <v/>
      </c>
      <c r="BF36" s="234" t="str">
        <f t="shared" si="2"/>
        <v/>
      </c>
      <c r="BG36" s="234" t="str">
        <f t="shared" si="17"/>
        <v/>
      </c>
      <c r="BI36" s="234" t="str">
        <f>'RINCIAN PROG TAHUNAN'!Y34</f>
        <v/>
      </c>
      <c r="BJ36" s="235" t="str">
        <f>'RINCIAN PROG TAHUNAN'!Z34</f>
        <v/>
      </c>
      <c r="BK36" s="235" t="str">
        <f>'RINCIAN PROG TAHUNAN'!AA34</f>
        <v/>
      </c>
      <c r="BL36" s="234" t="str">
        <f>'RINCIAN PROG TAHUNAN'!AB34</f>
        <v/>
      </c>
      <c r="BM36" s="235" t="str">
        <f>'RINCIAN PROG TAHUNAN'!AC34</f>
        <v/>
      </c>
      <c r="BN36" s="234" t="str">
        <f>'RINCIAN PROG TAHUNAN'!AD34</f>
        <v/>
      </c>
      <c r="BO36" s="234" t="str">
        <f t="shared" si="3"/>
        <v/>
      </c>
      <c r="BP36" s="235" t="str">
        <f t="shared" si="4"/>
        <v/>
      </c>
      <c r="BQ36" s="235" t="str">
        <f t="shared" si="5"/>
        <v/>
      </c>
      <c r="BR36" s="234" t="str">
        <f t="shared" si="6"/>
        <v/>
      </c>
      <c r="BS36" s="235" t="str">
        <f t="shared" si="7"/>
        <v/>
      </c>
      <c r="BT36" s="234" t="str">
        <f t="shared" si="8"/>
        <v/>
      </c>
      <c r="BU36" s="234" t="str">
        <f t="shared" si="9"/>
        <v/>
      </c>
      <c r="BV36" s="234" t="str">
        <f t="shared" si="10"/>
        <v/>
      </c>
      <c r="BW36" s="235" t="str">
        <f t="shared" si="11"/>
        <v/>
      </c>
      <c r="BX36" s="234" t="str">
        <f t="shared" si="12"/>
        <v/>
      </c>
      <c r="BY36" s="235" t="str">
        <f t="shared" si="13"/>
        <v/>
      </c>
      <c r="BZ36" s="234" t="str">
        <f t="shared" si="14"/>
        <v/>
      </c>
      <c r="CA36" s="240"/>
      <c r="CB36" s="240"/>
      <c r="CC36" s="240"/>
      <c r="CD36" s="240"/>
      <c r="CE36" s="240"/>
      <c r="CF36" s="240"/>
      <c r="CG36" s="240"/>
      <c r="CH36" s="240"/>
      <c r="CI36" s="197"/>
      <c r="CJ36" s="197"/>
      <c r="CK36" s="197"/>
      <c r="CL36" s="197"/>
      <c r="CM36" s="197"/>
      <c r="CN36" s="197"/>
    </row>
    <row r="37" spans="1:92" x14ac:dyDescent="0.2">
      <c r="AK37" s="179"/>
      <c r="AL37" s="179"/>
      <c r="AM37" s="199"/>
      <c r="AY37" s="234">
        <f>'RINCIAN PROG TAHUNAN'!Q31</f>
        <v>16</v>
      </c>
      <c r="AZ37" s="234">
        <f>'RINCIAN PROG TAHUNAN'!R31</f>
        <v>0</v>
      </c>
      <c r="BA37" s="235">
        <f>'RINCIAN PROG TAHUNAN'!S31</f>
        <v>0</v>
      </c>
      <c r="BB37" s="234">
        <f>'RINCIAN PROG TAHUNAN'!T31</f>
        <v>0</v>
      </c>
      <c r="BC37" s="235">
        <f>'RINCIAN PROG TAHUNAN'!U31</f>
        <v>0</v>
      </c>
      <c r="BI37" s="234">
        <f>'RINCIAN PROG TAHUNAN'!Y31</f>
        <v>16</v>
      </c>
      <c r="BJ37" s="235">
        <f>'RINCIAN PROG TAHUNAN'!Z31</f>
        <v>0</v>
      </c>
      <c r="BK37" s="235">
        <f>'RINCIAN PROG TAHUNAN'!AA31</f>
        <v>0</v>
      </c>
      <c r="BL37" s="234">
        <f>'RINCIAN PROG TAHUNAN'!AB31</f>
        <v>0</v>
      </c>
      <c r="BM37" s="235">
        <f>'RINCIAN PROG TAHUNAN'!AC31</f>
        <v>0</v>
      </c>
      <c r="BN37" s="234"/>
      <c r="BO37" s="234"/>
      <c r="BP37" s="235"/>
      <c r="BQ37" s="235"/>
      <c r="BR37" s="234"/>
      <c r="BS37" s="235"/>
      <c r="BT37" s="234"/>
      <c r="BU37" s="234"/>
      <c r="BV37" s="234"/>
      <c r="BW37" s="235"/>
      <c r="BX37" s="234"/>
      <c r="BY37" s="235"/>
      <c r="BZ37" s="234"/>
      <c r="CA37" s="240"/>
      <c r="CB37" s="240"/>
      <c r="CC37" s="240"/>
      <c r="CD37" s="240"/>
      <c r="CE37" s="240"/>
      <c r="CF37" s="240"/>
      <c r="CG37" s="240"/>
      <c r="CH37" s="240"/>
      <c r="CI37" s="197"/>
      <c r="CJ37" s="197"/>
      <c r="CK37" s="197"/>
      <c r="CL37" s="197"/>
      <c r="CM37" s="197"/>
      <c r="CN37" s="197"/>
    </row>
    <row r="38" spans="1:92" x14ac:dyDescent="0.2">
      <c r="AY38" s="234" t="str">
        <f>'RINCIAN PROG TAHUNAN'!Q32</f>
        <v/>
      </c>
      <c r="AZ38" s="234" t="str">
        <f>'RINCIAN PROG TAHUNAN'!R32</f>
        <v/>
      </c>
      <c r="BA38" s="235" t="str">
        <f>'RINCIAN PROG TAHUNAN'!S32</f>
        <v/>
      </c>
      <c r="BB38" s="234" t="str">
        <f>'RINCIAN PROG TAHUNAN'!T32</f>
        <v/>
      </c>
      <c r="BC38" s="235" t="str">
        <f>'RINCIAN PROG TAHUNAN'!U32</f>
        <v/>
      </c>
      <c r="BI38" s="234">
        <f>'RINCIAN PROG TAHUNAN'!Y32</f>
        <v>17</v>
      </c>
      <c r="BJ38" s="235">
        <f>'RINCIAN PROG TAHUNAN'!Z32</f>
        <v>0</v>
      </c>
      <c r="BK38" s="235">
        <f>'RINCIAN PROG TAHUNAN'!AA32</f>
        <v>0</v>
      </c>
      <c r="BL38" s="234">
        <f>'RINCIAN PROG TAHUNAN'!AB32</f>
        <v>0</v>
      </c>
      <c r="BM38" s="235">
        <f>'RINCIAN PROG TAHUNAN'!AC32</f>
        <v>0</v>
      </c>
      <c r="BN38" s="234"/>
      <c r="BO38" s="234"/>
      <c r="BP38" s="235"/>
      <c r="BQ38" s="235"/>
      <c r="BR38" s="234"/>
      <c r="BS38" s="235"/>
      <c r="BT38" s="234"/>
      <c r="BU38" s="234"/>
      <c r="BV38" s="234"/>
      <c r="BW38" s="235"/>
      <c r="BX38" s="234"/>
      <c r="BY38" s="235"/>
      <c r="BZ38" s="234"/>
      <c r="CA38" s="240"/>
      <c r="CB38" s="240"/>
      <c r="CC38" s="240"/>
      <c r="CD38" s="240"/>
      <c r="CE38" s="240"/>
      <c r="CF38" s="240"/>
      <c r="CG38" s="240"/>
      <c r="CH38" s="240"/>
      <c r="CI38" s="197"/>
      <c r="CJ38" s="197"/>
      <c r="CK38" s="197"/>
      <c r="CL38" s="197"/>
      <c r="CM38" s="197"/>
      <c r="CN38" s="197"/>
    </row>
    <row r="39" spans="1:92" x14ac:dyDescent="0.2">
      <c r="C39" t="str">
        <f>IF('DATA AWAL'!$D$13="","","Mengetahui,")</f>
        <v>Mengetahui,</v>
      </c>
      <c r="I39" t="str">
        <f>IF('DATA AWAL'!$D$11="","",'DATA AWAL'!$D$11&amp;", "&amp;'DATA AWAL'!$D$12)</f>
        <v>Purwokerto, 17 Juli 2017</v>
      </c>
      <c r="M39" s="200" t="str">
        <f>IF('DATA AWAL'!$D$11="","",'DATA AWAL'!$D$11&amp;", "&amp;'DATA AWAL'!$D$12)</f>
        <v>Purwokerto, 17 Juli 2017</v>
      </c>
      <c r="AY39" s="234">
        <f>'RINCIAN PROG TAHUNAN'!Q33</f>
        <v>18</v>
      </c>
      <c r="AZ39" s="234">
        <f>'RINCIAN PROG TAHUNAN'!R33</f>
        <v>0</v>
      </c>
      <c r="BA39" s="235">
        <f>'RINCIAN PROG TAHUNAN'!S33</f>
        <v>0</v>
      </c>
      <c r="BB39" s="234">
        <f>'RINCIAN PROG TAHUNAN'!T33</f>
        <v>0</v>
      </c>
      <c r="BC39" s="235">
        <f>'RINCIAN PROG TAHUNAN'!U33</f>
        <v>0</v>
      </c>
      <c r="BI39" s="234">
        <f>'RINCIAN PROG TAHUNAN'!Y33</f>
        <v>18</v>
      </c>
      <c r="BJ39" s="235">
        <f>'RINCIAN PROG TAHUNAN'!Z33</f>
        <v>0</v>
      </c>
      <c r="BK39" s="235">
        <f>'RINCIAN PROG TAHUNAN'!AA33</f>
        <v>0</v>
      </c>
      <c r="BL39" s="234">
        <f>'RINCIAN PROG TAHUNAN'!AB33</f>
        <v>0</v>
      </c>
      <c r="BM39" s="235">
        <f>'RINCIAN PROG TAHUNAN'!AC33</f>
        <v>0</v>
      </c>
      <c r="BN39" s="240"/>
      <c r="BO39" s="234" t="str">
        <f t="shared" ref="BO39:BO51" si="20">IF(AV39="","",VLOOKUP($AV39,$AY$18:$BC$51,2,FALSE))</f>
        <v/>
      </c>
      <c r="BP39" s="235" t="str">
        <f t="shared" ref="BP39:BP51" si="21">IF(AV39="","",VLOOKUP($AV39,$AY$18:$BC$51,3,FALSE))</f>
        <v/>
      </c>
      <c r="BQ39" s="234" t="str">
        <f t="shared" ref="BQ39:BQ51" si="22">IF(AV39="","",VLOOKUP($AV39,$AY$18:$BC$51,4,FALSE))</f>
        <v/>
      </c>
      <c r="BR39" s="234" t="str">
        <f t="shared" ref="BR39:BR51" si="23">IF(AV39="","",VLOOKUP($AV39,$AY$18:$BC$51,5,FALSE))</f>
        <v/>
      </c>
      <c r="BS39" s="234"/>
      <c r="BT39" s="234"/>
      <c r="BU39" s="234"/>
      <c r="BV39" s="234"/>
      <c r="BW39" s="234"/>
      <c r="BX39" s="234"/>
      <c r="BY39" s="234"/>
      <c r="BZ39" s="234"/>
      <c r="CA39" s="240"/>
      <c r="CB39" s="240"/>
      <c r="CC39" s="240"/>
      <c r="CD39" s="240"/>
      <c r="CE39" s="240"/>
      <c r="CF39" s="240"/>
      <c r="CG39" s="240"/>
      <c r="CH39" s="240"/>
      <c r="CI39" s="197"/>
      <c r="CJ39" s="197"/>
      <c r="CK39" s="197"/>
      <c r="CL39" s="197"/>
      <c r="CM39" s="197"/>
      <c r="CN39" s="197"/>
    </row>
    <row r="40" spans="1:92" ht="26.25" customHeight="1" x14ac:dyDescent="0.2">
      <c r="C40" s="440" t="str">
        <f>IF('DATA AWAL'!$D$13="","",'DATA AWAL'!$B$13&amp;" "&amp;'DATA AWAL'!$D$4&amp;" ,")</f>
        <v>KEPALA SEKOLAH SMAN 2 PURWOKERTO ,</v>
      </c>
      <c r="D40" s="440"/>
      <c r="E40" s="440"/>
      <c r="I40" s="447" t="str">
        <f>IF('DATA AWAL'!$B$5="","",'DATA AWAL'!$B$5&amp;" "&amp;'DATA AWAL'!$B$7&amp;" "&amp;'DATA AWAL'!$D$7&amp;",")</f>
        <v>GURU MATA PELAJARAN Antropologi,</v>
      </c>
      <c r="J40" s="447"/>
      <c r="M40" s="440" t="str">
        <f>IF('DATA AWAL'!$B$5="","",'DATA AWAL'!$B$5&amp;" "&amp;'DATA AWAL'!$B$7&amp;" "&amp;'DATA AWAL'!$D$7&amp;",")</f>
        <v>GURU MATA PELAJARAN Antropologi,</v>
      </c>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Y40" s="234" t="str">
        <f>'RINCIAN PROG TAHUNAN'!Q34</f>
        <v/>
      </c>
      <c r="AZ40" s="234" t="str">
        <f>'RINCIAN PROG TAHUNAN'!R34</f>
        <v/>
      </c>
      <c r="BA40" s="235" t="str">
        <f>'RINCIAN PROG TAHUNAN'!S34</f>
        <v/>
      </c>
      <c r="BB40" s="234" t="str">
        <f>'RINCIAN PROG TAHUNAN'!T34</f>
        <v/>
      </c>
      <c r="BC40" s="235" t="str">
        <f>'RINCIAN PROG TAHUNAN'!U34</f>
        <v/>
      </c>
      <c r="BI40" s="234" t="str">
        <f>'RINCIAN PROG TAHUNAN'!Y34</f>
        <v/>
      </c>
      <c r="BJ40" s="235" t="str">
        <f>'RINCIAN PROG TAHUNAN'!Z34</f>
        <v/>
      </c>
      <c r="BK40" s="235" t="str">
        <f>'RINCIAN PROG TAHUNAN'!AA34</f>
        <v/>
      </c>
      <c r="BL40" s="234" t="str">
        <f>'RINCIAN PROG TAHUNAN'!AB34</f>
        <v/>
      </c>
      <c r="BM40" s="235" t="str">
        <f>'RINCIAN PROG TAHUNAN'!AC34</f>
        <v/>
      </c>
      <c r="BN40" s="240"/>
      <c r="BO40" s="234" t="str">
        <f t="shared" si="20"/>
        <v/>
      </c>
      <c r="BP40" s="235" t="str">
        <f t="shared" si="21"/>
        <v/>
      </c>
      <c r="BQ40" s="234" t="str">
        <f t="shared" si="22"/>
        <v/>
      </c>
      <c r="BR40" s="234" t="str">
        <f t="shared" si="23"/>
        <v/>
      </c>
      <c r="BS40" s="234"/>
      <c r="BT40" s="234"/>
      <c r="BU40" s="234"/>
      <c r="BV40" s="234"/>
      <c r="BW40" s="234"/>
      <c r="BX40" s="234"/>
      <c r="BY40" s="234"/>
      <c r="BZ40" s="234"/>
      <c r="CA40" s="240"/>
      <c r="CB40" s="240"/>
      <c r="CC40" s="240"/>
      <c r="CD40" s="240"/>
      <c r="CE40" s="240"/>
      <c r="CF40" s="240"/>
      <c r="CG40" s="240"/>
      <c r="CH40" s="240"/>
      <c r="CI40" s="197"/>
      <c r="CJ40" s="197"/>
      <c r="CK40" s="197"/>
      <c r="CL40" s="197"/>
      <c r="CM40" s="197"/>
      <c r="CN40" s="197"/>
    </row>
    <row r="41" spans="1:92" x14ac:dyDescent="0.2">
      <c r="AY41" s="234" t="str">
        <f>'RINCIAN PROG TAHUNAN'!Q35</f>
        <v/>
      </c>
      <c r="AZ41" s="234" t="str">
        <f>'RINCIAN PROG TAHUNAN'!R35</f>
        <v/>
      </c>
      <c r="BA41" s="235" t="str">
        <f>'RINCIAN PROG TAHUNAN'!S35</f>
        <v/>
      </c>
      <c r="BB41" s="234" t="str">
        <f>'RINCIAN PROG TAHUNAN'!T35</f>
        <v/>
      </c>
      <c r="BC41" s="235" t="str">
        <f>'RINCIAN PROG TAHUNAN'!U35</f>
        <v/>
      </c>
      <c r="BI41" s="234" t="str">
        <f>'RINCIAN PROG TAHUNAN'!Y35</f>
        <v/>
      </c>
      <c r="BJ41" s="235" t="str">
        <f>'RINCIAN PROG TAHUNAN'!Z35</f>
        <v/>
      </c>
      <c r="BK41" s="235" t="str">
        <f>'RINCIAN PROG TAHUNAN'!AA35</f>
        <v/>
      </c>
      <c r="BL41" s="234" t="str">
        <f>'RINCIAN PROG TAHUNAN'!AB35</f>
        <v/>
      </c>
      <c r="BM41" s="235" t="str">
        <f>'RINCIAN PROG TAHUNAN'!AC35</f>
        <v/>
      </c>
      <c r="BN41" s="240"/>
      <c r="BO41" s="234" t="str">
        <f t="shared" si="20"/>
        <v/>
      </c>
      <c r="BP41" s="235" t="str">
        <f t="shared" si="21"/>
        <v/>
      </c>
      <c r="BQ41" s="234" t="str">
        <f t="shared" si="22"/>
        <v/>
      </c>
      <c r="BR41" s="234" t="str">
        <f t="shared" si="23"/>
        <v/>
      </c>
      <c r="BS41" s="234"/>
      <c r="BT41" s="234"/>
      <c r="BU41" s="234"/>
      <c r="BV41" s="234"/>
      <c r="BW41" s="234"/>
      <c r="BX41" s="234"/>
      <c r="BY41" s="234"/>
      <c r="BZ41" s="234"/>
      <c r="CA41" s="240"/>
      <c r="CB41" s="240"/>
      <c r="CC41" s="240"/>
      <c r="CD41" s="240"/>
      <c r="CE41" s="240"/>
      <c r="CF41" s="240"/>
      <c r="CG41" s="240"/>
      <c r="CH41" s="240"/>
      <c r="CI41" s="197"/>
      <c r="CJ41" s="197"/>
      <c r="CK41" s="197"/>
      <c r="CL41" s="197"/>
      <c r="CM41" s="197"/>
      <c r="CN41" s="197"/>
    </row>
    <row r="42" spans="1:92" x14ac:dyDescent="0.2">
      <c r="AY42" s="234" t="str">
        <f>'RINCIAN PROG TAHUNAN'!Q36</f>
        <v/>
      </c>
      <c r="AZ42" s="234" t="str">
        <f>'RINCIAN PROG TAHUNAN'!R36</f>
        <v/>
      </c>
      <c r="BA42" s="235" t="str">
        <f>'RINCIAN PROG TAHUNAN'!S36</f>
        <v/>
      </c>
      <c r="BB42" s="234" t="str">
        <f>'RINCIAN PROG TAHUNAN'!T36</f>
        <v/>
      </c>
      <c r="BC42" s="235" t="str">
        <f>'RINCIAN PROG TAHUNAN'!U36</f>
        <v/>
      </c>
      <c r="BI42" s="234" t="str">
        <f>'RINCIAN PROG TAHUNAN'!Y36</f>
        <v/>
      </c>
      <c r="BJ42" s="235" t="str">
        <f>'RINCIAN PROG TAHUNAN'!Z36</f>
        <v/>
      </c>
      <c r="BK42" s="235" t="str">
        <f>'RINCIAN PROG TAHUNAN'!AA36</f>
        <v/>
      </c>
      <c r="BL42" s="234" t="str">
        <f>'RINCIAN PROG TAHUNAN'!AB36</f>
        <v/>
      </c>
      <c r="BM42" s="235" t="str">
        <f>'RINCIAN PROG TAHUNAN'!AC36</f>
        <v/>
      </c>
      <c r="BN42" s="240"/>
      <c r="BO42" s="234" t="str">
        <f t="shared" si="20"/>
        <v/>
      </c>
      <c r="BP42" s="235" t="str">
        <f t="shared" si="21"/>
        <v/>
      </c>
      <c r="BQ42" s="234" t="str">
        <f t="shared" si="22"/>
        <v/>
      </c>
      <c r="BR42" s="234" t="str">
        <f t="shared" si="23"/>
        <v/>
      </c>
      <c r="BS42" s="234"/>
      <c r="BT42" s="234"/>
      <c r="BU42" s="234"/>
      <c r="BV42" s="234"/>
      <c r="BW42" s="234"/>
      <c r="BX42" s="234"/>
      <c r="BY42" s="234"/>
      <c r="BZ42" s="234"/>
      <c r="CA42" s="240"/>
      <c r="CB42" s="240"/>
      <c r="CC42" s="240"/>
      <c r="CD42" s="240"/>
      <c r="CE42" s="240"/>
      <c r="CF42" s="240"/>
      <c r="CG42" s="240"/>
      <c r="CH42" s="240"/>
      <c r="CI42" s="197"/>
      <c r="CJ42" s="197"/>
      <c r="CK42" s="197"/>
      <c r="CL42" s="197"/>
      <c r="CM42" s="197"/>
      <c r="CN42" s="197"/>
    </row>
    <row r="43" spans="1:92" x14ac:dyDescent="0.2">
      <c r="AY43" s="234" t="str">
        <f>'RINCIAN PROG TAHUNAN'!Q37</f>
        <v/>
      </c>
      <c r="AZ43" s="234" t="str">
        <f>'RINCIAN PROG TAHUNAN'!R37</f>
        <v/>
      </c>
      <c r="BA43" s="235" t="str">
        <f>'RINCIAN PROG TAHUNAN'!S37</f>
        <v/>
      </c>
      <c r="BB43" s="234" t="str">
        <f>'RINCIAN PROG TAHUNAN'!T37</f>
        <v/>
      </c>
      <c r="BC43" s="235" t="str">
        <f>'RINCIAN PROG TAHUNAN'!U37</f>
        <v/>
      </c>
      <c r="BI43" s="234" t="str">
        <f>'RINCIAN PROG TAHUNAN'!Y37</f>
        <v/>
      </c>
      <c r="BJ43" s="235" t="str">
        <f>'RINCIAN PROG TAHUNAN'!Z37</f>
        <v/>
      </c>
      <c r="BK43" s="235" t="str">
        <f>'RINCIAN PROG TAHUNAN'!AA37</f>
        <v/>
      </c>
      <c r="BL43" s="234" t="str">
        <f>'RINCIAN PROG TAHUNAN'!AB37</f>
        <v/>
      </c>
      <c r="BM43" s="235" t="str">
        <f>'RINCIAN PROG TAHUNAN'!AC37</f>
        <v/>
      </c>
      <c r="BN43" s="240"/>
      <c r="BO43" s="234" t="str">
        <f t="shared" si="20"/>
        <v/>
      </c>
      <c r="BP43" s="235" t="str">
        <f t="shared" si="21"/>
        <v/>
      </c>
      <c r="BQ43" s="234" t="str">
        <f t="shared" si="22"/>
        <v/>
      </c>
      <c r="BR43" s="234" t="str">
        <f t="shared" si="23"/>
        <v/>
      </c>
      <c r="BS43" s="234"/>
      <c r="BT43" s="234"/>
      <c r="BU43" s="234"/>
      <c r="BV43" s="234"/>
      <c r="BW43" s="234"/>
      <c r="BX43" s="234"/>
      <c r="BY43" s="234"/>
      <c r="BZ43" s="234"/>
      <c r="CA43" s="240"/>
      <c r="CB43" s="240"/>
      <c r="CC43" s="240"/>
      <c r="CD43" s="240"/>
      <c r="CE43" s="240"/>
      <c r="CF43" s="240"/>
      <c r="CG43" s="240"/>
      <c r="CH43" s="240"/>
      <c r="CI43" s="197"/>
      <c r="CJ43" s="197"/>
      <c r="CK43" s="197"/>
      <c r="CL43" s="197"/>
      <c r="CM43" s="197"/>
      <c r="CN43" s="197"/>
    </row>
    <row r="44" spans="1:92" x14ac:dyDescent="0.2">
      <c r="C44" t="str">
        <f>IF('DATA AWAL'!$D$13="","",'DATA AWAL'!$D$13)</f>
        <v>Drs. H. TOHAR, M.Si</v>
      </c>
      <c r="I44" t="str">
        <f>IF('DATA AWAL'!$D$5="","",'DATA AWAL'!$D$5)</f>
        <v>LANGGENG HADI P.</v>
      </c>
      <c r="M44" t="str">
        <f>IF('DATA AWAL'!$D$5="","",'DATA AWAL'!$D$5)</f>
        <v>LANGGENG HADI P.</v>
      </c>
      <c r="AY44" s="234" t="str">
        <f>'RINCIAN PROG TAHUNAN'!Q38</f>
        <v/>
      </c>
      <c r="AZ44" s="234" t="str">
        <f>'RINCIAN PROG TAHUNAN'!R38</f>
        <v/>
      </c>
      <c r="BA44" s="235" t="str">
        <f>'RINCIAN PROG TAHUNAN'!S38</f>
        <v/>
      </c>
      <c r="BB44" s="234" t="str">
        <f>'RINCIAN PROG TAHUNAN'!T38</f>
        <v/>
      </c>
      <c r="BC44" s="235" t="str">
        <f>'RINCIAN PROG TAHUNAN'!U38</f>
        <v/>
      </c>
      <c r="BI44" s="234" t="str">
        <f>'RINCIAN PROG TAHUNAN'!Y38</f>
        <v/>
      </c>
      <c r="BJ44" s="235" t="str">
        <f>'RINCIAN PROG TAHUNAN'!Z38</f>
        <v/>
      </c>
      <c r="BK44" s="235" t="str">
        <f>'RINCIAN PROG TAHUNAN'!AA38</f>
        <v/>
      </c>
      <c r="BL44" s="234" t="str">
        <f>'RINCIAN PROG TAHUNAN'!AB38</f>
        <v/>
      </c>
      <c r="BM44" s="235" t="str">
        <f>'RINCIAN PROG TAHUNAN'!AC38</f>
        <v/>
      </c>
      <c r="BN44" s="240"/>
      <c r="BO44" s="234" t="str">
        <f t="shared" si="20"/>
        <v/>
      </c>
      <c r="BP44" s="235" t="str">
        <f t="shared" si="21"/>
        <v/>
      </c>
      <c r="BQ44" s="234" t="str">
        <f t="shared" si="22"/>
        <v/>
      </c>
      <c r="BR44" s="234" t="str">
        <f t="shared" si="23"/>
        <v/>
      </c>
      <c r="BS44" s="234"/>
      <c r="BT44" s="234"/>
      <c r="BU44" s="234"/>
      <c r="BV44" s="234"/>
      <c r="BW44" s="234"/>
      <c r="BX44" s="234"/>
      <c r="BY44" s="234"/>
      <c r="BZ44" s="234"/>
      <c r="CA44" s="240"/>
      <c r="CB44" s="240"/>
      <c r="CC44" s="240"/>
      <c r="CD44" s="240"/>
      <c r="CE44" s="240"/>
      <c r="CF44" s="240"/>
      <c r="CG44" s="240"/>
      <c r="CH44" s="240"/>
      <c r="CI44" s="197"/>
      <c r="CJ44" s="197"/>
      <c r="CK44" s="197"/>
      <c r="CL44" s="197"/>
      <c r="CM44" s="197"/>
      <c r="CN44" s="197"/>
    </row>
    <row r="45" spans="1:92" x14ac:dyDescent="0.2">
      <c r="C45" t="str">
        <f>IF('DATA AWAL'!$D$14="","",'DATA AWAL'!$B$14&amp;". "&amp;'DATA AWAL'!$D$14)</f>
        <v>NIP. 196307101994121002</v>
      </c>
      <c r="I45" t="str">
        <f>IF('DATA AWAL'!$D$6="","",'DATA AWAL'!$B$6&amp;". "&amp;'DATA AWAL'!$D$6)</f>
        <v>NIP. 196906281992031006</v>
      </c>
      <c r="M45" t="str">
        <f>IF('DATA AWAL'!$D$6="","",'DATA AWAL'!$B$6&amp;". "&amp;'DATA AWAL'!$D$6)</f>
        <v>NIP. 196906281992031006</v>
      </c>
      <c r="AY45" s="234" t="str">
        <f>'RINCIAN PROG TAHUNAN'!Q39</f>
        <v/>
      </c>
      <c r="AZ45" s="234" t="str">
        <f>'RINCIAN PROG TAHUNAN'!R39</f>
        <v/>
      </c>
      <c r="BA45" s="235" t="str">
        <f>'RINCIAN PROG TAHUNAN'!S39</f>
        <v/>
      </c>
      <c r="BB45" s="234" t="str">
        <f>'RINCIAN PROG TAHUNAN'!T39</f>
        <v/>
      </c>
      <c r="BC45" s="235" t="str">
        <f>'RINCIAN PROG TAHUNAN'!U39</f>
        <v/>
      </c>
      <c r="BI45" s="234" t="str">
        <f>'RINCIAN PROG TAHUNAN'!Y39</f>
        <v/>
      </c>
      <c r="BJ45" s="235" t="str">
        <f>'RINCIAN PROG TAHUNAN'!Z39</f>
        <v/>
      </c>
      <c r="BK45" s="235" t="str">
        <f>'RINCIAN PROG TAHUNAN'!AA39</f>
        <v/>
      </c>
      <c r="BL45" s="234" t="str">
        <f>'RINCIAN PROG TAHUNAN'!AB39</f>
        <v/>
      </c>
      <c r="BM45" s="235" t="str">
        <f>'RINCIAN PROG TAHUNAN'!AC39</f>
        <v/>
      </c>
      <c r="BN45" s="240"/>
      <c r="BO45" s="234" t="str">
        <f t="shared" si="20"/>
        <v/>
      </c>
      <c r="BP45" s="235" t="str">
        <f t="shared" si="21"/>
        <v/>
      </c>
      <c r="BQ45" s="234" t="str">
        <f t="shared" si="22"/>
        <v/>
      </c>
      <c r="BR45" s="234" t="str">
        <f t="shared" si="23"/>
        <v/>
      </c>
      <c r="BS45" s="234"/>
      <c r="BT45" s="234"/>
      <c r="BU45" s="234"/>
      <c r="BV45" s="234"/>
      <c r="BW45" s="234"/>
      <c r="BX45" s="234"/>
      <c r="BY45" s="234"/>
      <c r="BZ45" s="234"/>
      <c r="CA45" s="240"/>
      <c r="CB45" s="240"/>
      <c r="CC45" s="240"/>
      <c r="CD45" s="240"/>
      <c r="CE45" s="240"/>
      <c r="CF45" s="240"/>
      <c r="CG45" s="240"/>
      <c r="CH45" s="240"/>
      <c r="CI45" s="197"/>
      <c r="CJ45" s="197"/>
      <c r="CK45" s="197"/>
      <c r="CL45" s="197"/>
      <c r="CM45" s="197"/>
      <c r="CN45" s="197"/>
    </row>
    <row r="46" spans="1:92" x14ac:dyDescent="0.2">
      <c r="AY46" s="234" t="str">
        <f>'RINCIAN PROG TAHUNAN'!Q40</f>
        <v/>
      </c>
      <c r="AZ46" s="234" t="str">
        <f>'RINCIAN PROG TAHUNAN'!R40</f>
        <v/>
      </c>
      <c r="BA46" s="235" t="str">
        <f>'RINCIAN PROG TAHUNAN'!S40</f>
        <v/>
      </c>
      <c r="BB46" s="234" t="str">
        <f>'RINCIAN PROG TAHUNAN'!T40</f>
        <v/>
      </c>
      <c r="BC46" s="235" t="str">
        <f>'RINCIAN PROG TAHUNAN'!U40</f>
        <v/>
      </c>
      <c r="BI46" s="234" t="str">
        <f>'RINCIAN PROG TAHUNAN'!Y40</f>
        <v/>
      </c>
      <c r="BJ46" s="235" t="str">
        <f>'RINCIAN PROG TAHUNAN'!Z40</f>
        <v/>
      </c>
      <c r="BK46" s="235" t="str">
        <f>'RINCIAN PROG TAHUNAN'!AA40</f>
        <v/>
      </c>
      <c r="BL46" s="234" t="str">
        <f>'RINCIAN PROG TAHUNAN'!AB40</f>
        <v/>
      </c>
      <c r="BM46" s="235" t="str">
        <f>'RINCIAN PROG TAHUNAN'!AC40</f>
        <v/>
      </c>
      <c r="BN46" s="240"/>
      <c r="BO46" s="234" t="str">
        <f t="shared" si="20"/>
        <v/>
      </c>
      <c r="BP46" s="235" t="str">
        <f t="shared" si="21"/>
        <v/>
      </c>
      <c r="BQ46" s="234" t="str">
        <f t="shared" si="22"/>
        <v/>
      </c>
      <c r="BR46" s="234" t="str">
        <f t="shared" si="23"/>
        <v/>
      </c>
      <c r="BS46" s="234"/>
      <c r="BT46" s="234"/>
      <c r="BU46" s="234"/>
      <c r="BV46" s="234"/>
      <c r="BW46" s="234"/>
      <c r="BX46" s="234"/>
      <c r="BY46" s="234"/>
      <c r="BZ46" s="234"/>
      <c r="CA46" s="240"/>
      <c r="CB46" s="240"/>
      <c r="CC46" s="240"/>
      <c r="CD46" s="240"/>
      <c r="CE46" s="240"/>
      <c r="CF46" s="240"/>
      <c r="CG46" s="240"/>
      <c r="CH46" s="240"/>
      <c r="CI46" s="197"/>
      <c r="CJ46" s="197"/>
      <c r="CK46" s="197"/>
      <c r="CL46" s="197"/>
      <c r="CM46" s="197"/>
      <c r="CN46" s="197"/>
    </row>
    <row r="47" spans="1:92" x14ac:dyDescent="0.2">
      <c r="AY47" s="234" t="str">
        <f>'RINCIAN PROG TAHUNAN'!Q41</f>
        <v/>
      </c>
      <c r="AZ47" s="234" t="str">
        <f>'RINCIAN PROG TAHUNAN'!R41</f>
        <v/>
      </c>
      <c r="BA47" s="235" t="str">
        <f>'RINCIAN PROG TAHUNAN'!S41</f>
        <v/>
      </c>
      <c r="BB47" s="234" t="str">
        <f>'RINCIAN PROG TAHUNAN'!T41</f>
        <v/>
      </c>
      <c r="BC47" s="235" t="str">
        <f>'RINCIAN PROG TAHUNAN'!U41</f>
        <v/>
      </c>
      <c r="BI47" s="234" t="str">
        <f>'RINCIAN PROG TAHUNAN'!Y41</f>
        <v/>
      </c>
      <c r="BJ47" s="235" t="str">
        <f>'RINCIAN PROG TAHUNAN'!Z41</f>
        <v/>
      </c>
      <c r="BK47" s="235" t="str">
        <f>'RINCIAN PROG TAHUNAN'!AA41</f>
        <v/>
      </c>
      <c r="BL47" s="234" t="str">
        <f>'RINCIAN PROG TAHUNAN'!AB41</f>
        <v/>
      </c>
      <c r="BM47" s="235" t="str">
        <f>'RINCIAN PROG TAHUNAN'!AC41</f>
        <v/>
      </c>
      <c r="BN47" s="240"/>
      <c r="BO47" s="234" t="str">
        <f t="shared" si="20"/>
        <v/>
      </c>
      <c r="BP47" s="235" t="str">
        <f t="shared" si="21"/>
        <v/>
      </c>
      <c r="BQ47" s="234" t="str">
        <f t="shared" si="22"/>
        <v/>
      </c>
      <c r="BR47" s="234" t="str">
        <f t="shared" si="23"/>
        <v/>
      </c>
      <c r="BS47" s="234"/>
      <c r="BT47" s="234"/>
      <c r="BU47" s="234"/>
      <c r="BV47" s="234"/>
      <c r="BW47" s="234"/>
      <c r="BX47" s="234"/>
      <c r="BY47" s="234"/>
      <c r="BZ47" s="234"/>
      <c r="CA47" s="240"/>
      <c r="CB47" s="240"/>
      <c r="CC47" s="240"/>
      <c r="CD47" s="240"/>
      <c r="CE47" s="240"/>
      <c r="CF47" s="240"/>
      <c r="CG47" s="240"/>
      <c r="CH47" s="240"/>
      <c r="CI47" s="197"/>
      <c r="CJ47" s="197"/>
      <c r="CK47" s="197"/>
      <c r="CL47" s="197"/>
      <c r="CM47" s="197"/>
      <c r="CN47" s="197"/>
    </row>
    <row r="48" spans="1:92" x14ac:dyDescent="0.2">
      <c r="AY48" s="234" t="str">
        <f>'RINCIAN PROG TAHUNAN'!Q42</f>
        <v/>
      </c>
      <c r="AZ48" s="234" t="str">
        <f>'RINCIAN PROG TAHUNAN'!R42</f>
        <v/>
      </c>
      <c r="BA48" s="235" t="str">
        <f>'RINCIAN PROG TAHUNAN'!S42</f>
        <v/>
      </c>
      <c r="BB48" s="234" t="str">
        <f>'RINCIAN PROG TAHUNAN'!T42</f>
        <v/>
      </c>
      <c r="BC48" s="235" t="str">
        <f>'RINCIAN PROG TAHUNAN'!U42</f>
        <v/>
      </c>
      <c r="BI48" s="234" t="str">
        <f>'RINCIAN PROG TAHUNAN'!Y42</f>
        <v/>
      </c>
      <c r="BJ48" s="235" t="str">
        <f>'RINCIAN PROG TAHUNAN'!Z42</f>
        <v/>
      </c>
      <c r="BK48" s="235" t="str">
        <f>'RINCIAN PROG TAHUNAN'!AA42</f>
        <v/>
      </c>
      <c r="BL48" s="234" t="str">
        <f>'RINCIAN PROG TAHUNAN'!AB42</f>
        <v/>
      </c>
      <c r="BM48" s="235" t="str">
        <f>'RINCIAN PROG TAHUNAN'!AC42</f>
        <v/>
      </c>
      <c r="BN48" s="240"/>
      <c r="BO48" s="234" t="str">
        <f t="shared" si="20"/>
        <v/>
      </c>
      <c r="BP48" s="235" t="str">
        <f t="shared" si="21"/>
        <v/>
      </c>
      <c r="BQ48" s="234" t="str">
        <f t="shared" si="22"/>
        <v/>
      </c>
      <c r="BR48" s="234" t="str">
        <f t="shared" si="23"/>
        <v/>
      </c>
      <c r="BS48" s="234"/>
      <c r="BT48" s="234"/>
      <c r="BU48" s="234"/>
      <c r="BV48" s="234"/>
      <c r="BW48" s="234"/>
      <c r="BX48" s="234"/>
      <c r="BY48" s="234"/>
      <c r="BZ48" s="234"/>
      <c r="CA48" s="240"/>
      <c r="CB48" s="240"/>
      <c r="CC48" s="240"/>
      <c r="CD48" s="240"/>
      <c r="CE48" s="240"/>
      <c r="CF48" s="240"/>
      <c r="CG48" s="240"/>
      <c r="CH48" s="240"/>
      <c r="CI48" s="197"/>
      <c r="CJ48" s="197"/>
      <c r="CK48" s="197"/>
      <c r="CL48" s="197"/>
      <c r="CM48" s="197"/>
      <c r="CN48" s="197"/>
    </row>
    <row r="49" spans="51:92" x14ac:dyDescent="0.2">
      <c r="AY49" s="234" t="str">
        <f>'RINCIAN PROG TAHUNAN'!Q43</f>
        <v/>
      </c>
      <c r="AZ49" s="234" t="str">
        <f>'RINCIAN PROG TAHUNAN'!R43</f>
        <v/>
      </c>
      <c r="BA49" s="235" t="str">
        <f>'RINCIAN PROG TAHUNAN'!S43</f>
        <v/>
      </c>
      <c r="BB49" s="234" t="str">
        <f>'RINCIAN PROG TAHUNAN'!T43</f>
        <v/>
      </c>
      <c r="BC49" s="235" t="str">
        <f>'RINCIAN PROG TAHUNAN'!U43</f>
        <v/>
      </c>
      <c r="BI49" s="234" t="str">
        <f>'RINCIAN PROG TAHUNAN'!Y43</f>
        <v/>
      </c>
      <c r="BJ49" s="235" t="str">
        <f>'RINCIAN PROG TAHUNAN'!Z43</f>
        <v/>
      </c>
      <c r="BK49" s="235" t="str">
        <f>'RINCIAN PROG TAHUNAN'!AA43</f>
        <v/>
      </c>
      <c r="BL49" s="234" t="str">
        <f>'RINCIAN PROG TAHUNAN'!AB43</f>
        <v/>
      </c>
      <c r="BM49" s="235" t="str">
        <f>'RINCIAN PROG TAHUNAN'!AC43</f>
        <v/>
      </c>
      <c r="BN49" s="240"/>
      <c r="BO49" s="234" t="str">
        <f t="shared" si="20"/>
        <v/>
      </c>
      <c r="BP49" s="235" t="str">
        <f t="shared" si="21"/>
        <v/>
      </c>
      <c r="BQ49" s="234" t="str">
        <f t="shared" si="22"/>
        <v/>
      </c>
      <c r="BR49" s="234" t="str">
        <f t="shared" si="23"/>
        <v/>
      </c>
      <c r="BS49" s="234"/>
      <c r="BT49" s="234"/>
      <c r="BU49" s="234"/>
      <c r="BV49" s="234"/>
      <c r="BW49" s="234"/>
      <c r="BX49" s="234"/>
      <c r="BY49" s="234"/>
      <c r="BZ49" s="234"/>
      <c r="CA49" s="240"/>
      <c r="CB49" s="240"/>
      <c r="CC49" s="240"/>
      <c r="CD49" s="240"/>
      <c r="CE49" s="240"/>
      <c r="CF49" s="240"/>
      <c r="CG49" s="240"/>
      <c r="CH49" s="240"/>
      <c r="CI49" s="197"/>
      <c r="CJ49" s="197"/>
      <c r="CK49" s="197"/>
      <c r="CL49" s="197"/>
      <c r="CM49" s="197"/>
      <c r="CN49" s="197"/>
    </row>
    <row r="50" spans="51:92" x14ac:dyDescent="0.2">
      <c r="AY50" s="234" t="str">
        <f>'RINCIAN PROG TAHUNAN'!Q44</f>
        <v/>
      </c>
      <c r="AZ50" s="234" t="str">
        <f>'RINCIAN PROG TAHUNAN'!R44</f>
        <v/>
      </c>
      <c r="BA50" s="235" t="str">
        <f>'RINCIAN PROG TAHUNAN'!S44</f>
        <v/>
      </c>
      <c r="BB50" s="234" t="str">
        <f>'RINCIAN PROG TAHUNAN'!T44</f>
        <v/>
      </c>
      <c r="BC50" s="235" t="str">
        <f>'RINCIAN PROG TAHUNAN'!U44</f>
        <v/>
      </c>
      <c r="BI50" s="234" t="str">
        <f>'RINCIAN PROG TAHUNAN'!Y44</f>
        <v/>
      </c>
      <c r="BJ50" s="235" t="str">
        <f>'RINCIAN PROG TAHUNAN'!Z44</f>
        <v/>
      </c>
      <c r="BK50" s="235" t="str">
        <f>'RINCIAN PROG TAHUNAN'!AA44</f>
        <v/>
      </c>
      <c r="BL50" s="234" t="str">
        <f>'RINCIAN PROG TAHUNAN'!AB44</f>
        <v/>
      </c>
      <c r="BM50" s="235" t="str">
        <f>'RINCIAN PROG TAHUNAN'!AC44</f>
        <v/>
      </c>
      <c r="BN50" s="240"/>
      <c r="BO50" s="234" t="str">
        <f t="shared" si="20"/>
        <v/>
      </c>
      <c r="BP50" s="235" t="str">
        <f t="shared" si="21"/>
        <v/>
      </c>
      <c r="BQ50" s="234" t="str">
        <f t="shared" si="22"/>
        <v/>
      </c>
      <c r="BR50" s="234" t="str">
        <f t="shared" si="23"/>
        <v/>
      </c>
      <c r="BS50" s="234"/>
      <c r="BT50" s="234"/>
      <c r="BU50" s="234"/>
      <c r="BV50" s="234"/>
      <c r="BW50" s="234"/>
      <c r="BX50" s="234"/>
      <c r="BY50" s="234"/>
      <c r="BZ50" s="234"/>
      <c r="CA50" s="240"/>
      <c r="CB50" s="240"/>
      <c r="CC50" s="240"/>
      <c r="CD50" s="240"/>
      <c r="CE50" s="240"/>
      <c r="CF50" s="240"/>
      <c r="CG50" s="240"/>
      <c r="CH50" s="240"/>
      <c r="CI50" s="197"/>
      <c r="CJ50" s="197"/>
      <c r="CK50" s="197"/>
      <c r="CL50" s="197"/>
      <c r="CM50" s="197"/>
      <c r="CN50" s="197"/>
    </row>
    <row r="51" spans="51:92" x14ac:dyDescent="0.2">
      <c r="AY51" s="234" t="str">
        <f>'RINCIAN PROG TAHUNAN'!Q45</f>
        <v/>
      </c>
      <c r="AZ51" s="234" t="str">
        <f>'RINCIAN PROG TAHUNAN'!R45</f>
        <v/>
      </c>
      <c r="BA51" s="235" t="str">
        <f>'RINCIAN PROG TAHUNAN'!S45</f>
        <v/>
      </c>
      <c r="BB51" s="234" t="str">
        <f>'RINCIAN PROG TAHUNAN'!T45</f>
        <v/>
      </c>
      <c r="BC51" s="235" t="str">
        <f>'RINCIAN PROG TAHUNAN'!U45</f>
        <v/>
      </c>
      <c r="BI51" s="234" t="str">
        <f>'RINCIAN PROG TAHUNAN'!Y45</f>
        <v/>
      </c>
      <c r="BJ51" s="235" t="str">
        <f>'RINCIAN PROG TAHUNAN'!Z45</f>
        <v/>
      </c>
      <c r="BK51" s="235" t="str">
        <f>'RINCIAN PROG TAHUNAN'!AA45</f>
        <v/>
      </c>
      <c r="BL51" s="234" t="str">
        <f>'RINCIAN PROG TAHUNAN'!AB45</f>
        <v/>
      </c>
      <c r="BM51" s="235" t="str">
        <f>'RINCIAN PROG TAHUNAN'!AC45</f>
        <v/>
      </c>
      <c r="BN51" s="240"/>
      <c r="BO51" s="234" t="str">
        <f t="shared" si="20"/>
        <v/>
      </c>
      <c r="BP51" s="235" t="str">
        <f t="shared" si="21"/>
        <v/>
      </c>
      <c r="BQ51" s="234" t="str">
        <f t="shared" si="22"/>
        <v/>
      </c>
      <c r="BR51" s="234" t="str">
        <f t="shared" si="23"/>
        <v/>
      </c>
      <c r="BS51" s="234"/>
      <c r="BT51" s="234"/>
      <c r="BU51" s="234"/>
      <c r="BV51" s="234"/>
      <c r="BW51" s="234"/>
      <c r="BX51" s="234"/>
      <c r="BY51" s="234"/>
      <c r="BZ51" s="234"/>
      <c r="CA51" s="240"/>
      <c r="CB51" s="240"/>
      <c r="CC51" s="240"/>
      <c r="CD51" s="240"/>
      <c r="CE51" s="240"/>
      <c r="CF51" s="240"/>
      <c r="CG51" s="240"/>
      <c r="CH51" s="240"/>
      <c r="CI51" s="197"/>
      <c r="CJ51" s="197"/>
      <c r="CK51" s="197"/>
      <c r="CL51" s="197"/>
      <c r="CM51" s="197"/>
      <c r="CN51" s="197"/>
    </row>
    <row r="52" spans="51:92" x14ac:dyDescent="0.2">
      <c r="BN52" s="233"/>
      <c r="BO52" s="233"/>
      <c r="BP52" s="233"/>
    </row>
  </sheetData>
  <mergeCells count="17">
    <mergeCell ref="B2:L2"/>
    <mergeCell ref="F11:L11"/>
    <mergeCell ref="F12:L12"/>
    <mergeCell ref="I14:I17"/>
    <mergeCell ref="J14:J17"/>
    <mergeCell ref="B14:B17"/>
    <mergeCell ref="C14:D17"/>
    <mergeCell ref="E14:F17"/>
    <mergeCell ref="K14:K17"/>
    <mergeCell ref="G14:G17"/>
    <mergeCell ref="L14:L17"/>
    <mergeCell ref="H14:H17"/>
    <mergeCell ref="BO15:BT15"/>
    <mergeCell ref="BU15:BZ15"/>
    <mergeCell ref="C40:E40"/>
    <mergeCell ref="I40:J40"/>
    <mergeCell ref="M40:AK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DATA AWAL</vt:lpstr>
      <vt:lpstr>KALENDER</vt:lpstr>
      <vt:lpstr>DATA</vt:lpstr>
      <vt:lpstr>MINGGU EFFEKTIF</vt:lpstr>
      <vt:lpstr>RINCIAN PROG TAHUNAN</vt:lpstr>
      <vt:lpstr>PROG SEMESTER1</vt:lpstr>
      <vt:lpstr>PROG SEMSTER2</vt:lpstr>
      <vt:lpstr>SILABUS SEM 1</vt:lpstr>
      <vt:lpstr>SILABUS SEM 2</vt:lpstr>
      <vt:lpstr>ARAB</vt:lpstr>
      <vt:lpstr>MADARIN</vt:lpstr>
      <vt:lpstr>JEPANG</vt:lpstr>
      <vt:lpstr>KOREA</vt:lpstr>
      <vt:lpstr>JERMAN</vt:lpstr>
      <vt:lpstr>PERANCIS</vt:lpstr>
      <vt:lpstr>ANTRO</vt:lpstr>
      <vt:lpstr>DATA</vt:lpstr>
      <vt:lpstr>'RINCIAN PROG TAHUNAN'!Print_Area</vt:lpstr>
      <vt:lpstr>'RINCIAN PROG TAHUNAN'!Print_Titles</vt:lpstr>
    </vt:vector>
  </TitlesOfParts>
  <Company>SMADA BANJARBARU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ARIES EKO WIBOWO</dc:creator>
  <cp:lastModifiedBy>River-Roe</cp:lastModifiedBy>
  <cp:lastPrinted>2017-08-01T04:04:19Z</cp:lastPrinted>
  <dcterms:created xsi:type="dcterms:W3CDTF">2006-07-01T09:48:07Z</dcterms:created>
  <dcterms:modified xsi:type="dcterms:W3CDTF">2017-08-02T03:30:20Z</dcterms:modified>
</cp:coreProperties>
</file>